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28"/>
  <workbookPr/>
  <mc:AlternateContent xmlns:mc="http://schemas.openxmlformats.org/markup-compatibility/2006">
    <mc:Choice Requires="x15">
      <x15ac:absPath xmlns:x15ac="http://schemas.microsoft.com/office/spreadsheetml/2010/11/ac" url="/Users/jelena/Desktop/Excel PM sabloni - popravke/"/>
    </mc:Choice>
  </mc:AlternateContent>
  <xr:revisionPtr revIDLastSave="0" documentId="13_ncr:1_{462E6BCB-5421-414E-8A6D-93486881C460}" xr6:coauthVersionLast="47" xr6:coauthVersionMax="47" xr10:uidLastSave="{00000000-0000-0000-0000-000000000000}"/>
  <bookViews>
    <workbookView xWindow="0" yWindow="600" windowWidth="28800" windowHeight="16260" tabRatio="500" xr2:uid="{00000000-000D-0000-FFFF-FFFF00000000}"/>
  </bookViews>
  <sheets>
    <sheet name="Issue tracker" sheetId="1" r:id="rId1"/>
    <sheet name="Settings" sheetId="2" r:id="rId2"/>
    <sheet name="Disclaimer" sheetId="3" r:id="rId3"/>
  </sheets>
  <definedNames>
    <definedName name="date_closed">'Issue tracker'!$T1</definedName>
    <definedName name="due_date">'Issue tracker'!$R1</definedName>
    <definedName name="status">'Issue tracker'!$C1</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3" i="2" l="1"/>
  <c r="S32" i="1"/>
  <c r="S31" i="1"/>
  <c r="S30" i="1"/>
  <c r="S29" i="1"/>
  <c r="S28" i="1"/>
  <c r="S27" i="1"/>
  <c r="S26" i="1"/>
  <c r="S25" i="1"/>
  <c r="S24" i="1"/>
  <c r="S23" i="1"/>
  <c r="S22" i="1"/>
  <c r="S21" i="1"/>
  <c r="S20" i="1"/>
  <c r="S19" i="1"/>
  <c r="S18" i="1"/>
  <c r="S17" i="1"/>
  <c r="S16" i="1"/>
  <c r="S15" i="1"/>
  <c r="G11" i="1"/>
  <c r="F11" i="1"/>
  <c r="E11" i="1"/>
  <c r="H11" i="1" s="1"/>
  <c r="J10" i="1"/>
  <c r="G10" i="1"/>
  <c r="F10" i="1"/>
  <c r="E10" i="1"/>
  <c r="H10" i="1" s="1"/>
  <c r="G9" i="1"/>
  <c r="F9" i="1"/>
  <c r="E9" i="1"/>
  <c r="H9" i="1" s="1"/>
  <c r="G8" i="1"/>
  <c r="F8" i="1"/>
  <c r="E8" i="1"/>
  <c r="H8" i="1" s="1"/>
  <c r="G7" i="1"/>
  <c r="F7" i="1"/>
  <c r="E7" i="1"/>
  <c r="H7" i="1" s="1"/>
  <c r="G6" i="1"/>
  <c r="F6" i="1"/>
  <c r="E6" i="1"/>
  <c r="H6" i="1" s="1"/>
  <c r="G5" i="1"/>
  <c r="F5" i="1"/>
  <c r="E5" i="1"/>
  <c r="H5" i="1" s="1"/>
  <c r="J4" i="1"/>
  <c r="G4" i="1"/>
  <c r="G12" i="1" s="1"/>
  <c r="F4" i="1"/>
  <c r="F12" i="1" s="1"/>
  <c r="E4" i="1"/>
  <c r="H4" i="1" s="1"/>
  <c r="H12" i="1" l="1"/>
  <c r="E12" i="1"/>
</calcChain>
</file>

<file path=xl/sharedStrings.xml><?xml version="1.0" encoding="utf-8"?>
<sst xmlns="http://schemas.openxmlformats.org/spreadsheetml/2006/main" count="146" uniqueCount="75">
  <si>
    <t>Issue Tracker Template</t>
  </si>
  <si>
    <t>Department:</t>
  </si>
  <si>
    <t>Development</t>
  </si>
  <si>
    <t>Project Owner:</t>
  </si>
  <si>
    <t>Maria A.</t>
  </si>
  <si>
    <t>Status/Priority</t>
  </si>
  <si>
    <t>High</t>
  </si>
  <si>
    <t>Medium</t>
  </si>
  <si>
    <t>Low</t>
  </si>
  <si>
    <t>Total</t>
  </si>
  <si>
    <t>Overdue</t>
  </si>
  <si>
    <t>To do</t>
  </si>
  <si>
    <t>In progress</t>
  </si>
  <si>
    <t>Done</t>
  </si>
  <si>
    <t>In review</t>
  </si>
  <si>
    <t>At risk</t>
  </si>
  <si>
    <t>Blocked</t>
  </si>
  <si>
    <t>High priority</t>
  </si>
  <si>
    <t>Postponed</t>
  </si>
  <si>
    <t>Discarded</t>
  </si>
  <si>
    <t>Bug     ID</t>
  </si>
  <si>
    <t>Status</t>
  </si>
  <si>
    <t>Title/Summary</t>
  </si>
  <si>
    <t>Severity</t>
  </si>
  <si>
    <t>Priority</t>
  </si>
  <si>
    <t>Issue type</t>
  </si>
  <si>
    <t>Classification</t>
  </si>
  <si>
    <t>Expected result</t>
  </si>
  <si>
    <t>Actual result</t>
  </si>
  <si>
    <t>Step-by-step</t>
  </si>
  <si>
    <t>Environment</t>
  </si>
  <si>
    <t>Links</t>
  </si>
  <si>
    <t>Frequency</t>
  </si>
  <si>
    <t>Reporter</t>
  </si>
  <si>
    <t>Assignee</t>
  </si>
  <si>
    <t>Reported on</t>
  </si>
  <si>
    <t>Due date</t>
  </si>
  <si>
    <t>Days left</t>
  </si>
  <si>
    <t>Date closed</t>
  </si>
  <si>
    <t>Time logged</t>
  </si>
  <si>
    <t>Notes/Comments</t>
  </si>
  <si>
    <t>Resolution</t>
  </si>
  <si>
    <t>New feature</t>
  </si>
  <si>
    <t>Security</t>
  </si>
  <si>
    <t>Always</t>
  </si>
  <si>
    <t>Anna A.</t>
  </si>
  <si>
    <t>Brian B.</t>
  </si>
  <si>
    <t>Minor</t>
  </si>
  <si>
    <t>Bug</t>
  </si>
  <si>
    <t>Crash</t>
  </si>
  <si>
    <t>Once</t>
  </si>
  <si>
    <t>Carl C.</t>
  </si>
  <si>
    <t>Devon D.</t>
  </si>
  <si>
    <t>Major</t>
  </si>
  <si>
    <t>Suggestion</t>
  </si>
  <si>
    <t>UI/Usability</t>
  </si>
  <si>
    <t>Sometimes</t>
  </si>
  <si>
    <t>Farrah F.</t>
  </si>
  <si>
    <t>George G.</t>
  </si>
  <si>
    <t>Critical</t>
  </si>
  <si>
    <t>Performance</t>
  </si>
  <si>
    <t>Rarely</t>
  </si>
  <si>
    <t>Hannah H.</t>
  </si>
  <si>
    <t>Evelyn E.</t>
  </si>
  <si>
    <t>Syntax</t>
  </si>
  <si>
    <t>Settings</t>
  </si>
  <si>
    <t>Today's date:</t>
  </si>
  <si>
    <t>Department</t>
  </si>
  <si>
    <t>Project Owner</t>
  </si>
  <si>
    <t>Holidays</t>
  </si>
  <si>
    <t>Sales</t>
  </si>
  <si>
    <t>Gabriel B.</t>
  </si>
  <si>
    <t>Finance</t>
  </si>
  <si>
    <t>Andrew C.</t>
  </si>
  <si>
    <t>Disclaimer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</si>
</sst>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yy;@"/>
    <numFmt numFmtId="165" formatCode="mm/dd/yyyy"/>
  </numFmts>
  <fonts count="17" x14ac:knownFonts="1">
    <font>
      <sz val="11"/>
      <color theme="1"/>
      <name val="Calibri"/>
      <family val="2"/>
      <charset val="1"/>
    </font>
    <font>
      <sz val="10"/>
      <name val="Arial"/>
      <family val="2"/>
    </font>
    <font>
      <sz val="10"/>
      <color rgb="FF000000"/>
      <name val="Calibri"/>
      <family val="2"/>
      <charset val="1"/>
    </font>
    <font>
      <sz val="11"/>
      <color rgb="FFFFFFFF"/>
      <name val="Arial"/>
      <family val="2"/>
    </font>
    <font>
      <sz val="26"/>
      <color rgb="FFFFFFFF"/>
      <name val="Arial"/>
      <family val="2"/>
    </font>
    <font>
      <sz val="11"/>
      <color theme="1"/>
      <name val="Arial"/>
      <family val="2"/>
    </font>
    <font>
      <sz val="26"/>
      <color theme="2" tint="-0.249977111117893"/>
      <name val="Arial"/>
      <family val="2"/>
    </font>
    <font>
      <b/>
      <sz val="10"/>
      <color theme="0" tint="-4.9989318521683403E-2"/>
      <name val="Arial"/>
      <family val="2"/>
    </font>
    <font>
      <b/>
      <sz val="10"/>
      <name val="Arial"/>
      <family val="2"/>
    </font>
    <font>
      <b/>
      <sz val="32"/>
      <color theme="9" tint="-0.499984740745262"/>
      <name val="Arial"/>
      <family val="2"/>
    </font>
    <font>
      <b/>
      <sz val="10"/>
      <color rgb="FFFFFFFF"/>
      <name val="Arial"/>
      <family val="2"/>
    </font>
    <font>
      <sz val="11"/>
      <name val="Arial"/>
      <family val="2"/>
    </font>
    <font>
      <b/>
      <sz val="11"/>
      <name val="Arial"/>
      <family val="2"/>
    </font>
    <font>
      <b/>
      <sz val="26"/>
      <color theme="2" tint="-0.249977111117893"/>
      <name val="Arial"/>
      <family val="2"/>
    </font>
    <font>
      <sz val="11"/>
      <color theme="2" tint="-0.249977111117893"/>
      <name val="Arial"/>
      <family val="2"/>
    </font>
    <font>
      <sz val="11"/>
      <color theme="0" tint="-4.9989318521683403E-2"/>
      <name val="Arial"/>
      <family val="2"/>
    </font>
    <font>
      <b/>
      <sz val="11"/>
      <color theme="0" tint="-4.9989318521683403E-2"/>
      <name val="Arial"/>
      <family val="2"/>
    </font>
  </fonts>
  <fills count="9">
    <fill>
      <patternFill patternType="none"/>
    </fill>
    <fill>
      <patternFill patternType="gray125"/>
    </fill>
    <fill>
      <patternFill patternType="solid">
        <fgColor rgb="FF000000"/>
        <bgColor rgb="FF031227"/>
      </patternFill>
    </fill>
    <fill>
      <patternFill patternType="solid">
        <fgColor theme="2" tint="-0.249977111117893"/>
        <bgColor rgb="FF4E8AFF"/>
      </patternFill>
    </fill>
    <fill>
      <patternFill patternType="solid">
        <fgColor theme="2" tint="-9.9978637043366805E-2"/>
        <bgColor rgb="FF90CAF9"/>
      </patternFill>
    </fill>
    <fill>
      <patternFill patternType="solid">
        <fgColor theme="0" tint="-4.9989318521683403E-2"/>
        <bgColor rgb="FFFFFFFF"/>
      </patternFill>
    </fill>
    <fill>
      <patternFill patternType="solid">
        <fgColor rgb="FF4E8AFF"/>
        <bgColor rgb="FF4A8EF2"/>
      </patternFill>
    </fill>
    <fill>
      <patternFill patternType="solid">
        <fgColor theme="2" tint="-0.89999084444715716"/>
        <bgColor rgb="FF000000"/>
      </patternFill>
    </fill>
    <fill>
      <patternFill patternType="solid">
        <fgColor rgb="FFCCDCFB"/>
        <bgColor rgb="FFCCFFFF"/>
      </patternFill>
    </fill>
  </fills>
  <borders count="31">
    <border>
      <left/>
      <right/>
      <top/>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bottom style="thin">
        <color theme="0" tint="-4.9989318521683403E-2"/>
      </bottom>
      <diagonal/>
    </border>
    <border>
      <left style="medium">
        <color theme="2" tint="-0.89999084444715716"/>
      </left>
      <right style="medium">
        <color theme="2" tint="-0.89999084444715716"/>
      </right>
      <top style="medium">
        <color theme="2" tint="-0.89999084444715716"/>
      </top>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right>
      <top style="thin">
        <color theme="0" tint="-4.9989318521683403E-2"/>
      </top>
      <bottom style="thin">
        <color theme="0"/>
      </bottom>
      <diagonal/>
    </border>
    <border>
      <left style="thin">
        <color theme="0"/>
      </left>
      <right style="thin">
        <color theme="0"/>
      </right>
      <top style="thin">
        <color theme="0" tint="-4.9989318521683403E-2"/>
      </top>
      <bottom style="thin">
        <color theme="0"/>
      </bottom>
      <diagonal/>
    </border>
    <border>
      <left style="thin">
        <color theme="0"/>
      </left>
      <right/>
      <top style="thin">
        <color theme="0" tint="-4.9989318521683403E-2"/>
      </top>
      <bottom style="thin">
        <color theme="0"/>
      </bottom>
      <diagonal/>
    </border>
    <border>
      <left style="medium">
        <color theme="2" tint="-0.89999084444715716"/>
      </left>
      <right style="medium">
        <color theme="2" tint="-0.89999084444715716"/>
      </right>
      <top style="thin">
        <color theme="2" tint="-0.249977111117893"/>
      </top>
      <bottom style="thin">
        <color theme="0"/>
      </bottom>
      <diagonal/>
    </border>
    <border>
      <left style="thin">
        <color theme="0" tint="-4.9989318521683403E-2"/>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medium">
        <color theme="2" tint="-0.89999084444715716"/>
      </left>
      <right style="medium">
        <color theme="2" tint="-0.89999084444715716"/>
      </right>
      <top style="thin">
        <color theme="0"/>
      </top>
      <bottom style="thin">
        <color theme="0"/>
      </bottom>
      <diagonal/>
    </border>
    <border>
      <left/>
      <right style="thin">
        <color theme="0" tint="-4.9989318521683403E-2"/>
      </right>
      <top style="thin">
        <color theme="0" tint="-4.9989318521683403E-2"/>
      </top>
      <bottom/>
      <diagonal/>
    </border>
    <border>
      <left style="thin">
        <color theme="0" tint="-4.9989318521683403E-2"/>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medium">
        <color theme="2" tint="-0.89999084444715716"/>
      </left>
      <right style="medium">
        <color theme="2" tint="-0.89999084444715716"/>
      </right>
      <top style="thin">
        <color theme="0"/>
      </top>
      <bottom/>
      <diagonal/>
    </border>
    <border>
      <left style="medium">
        <color theme="2" tint="-0.89999084444715716"/>
      </left>
      <right/>
      <top style="medium">
        <color theme="2" tint="-0.89999084444715716"/>
      </top>
      <bottom style="medium">
        <color theme="2" tint="-0.89999084444715716"/>
      </bottom>
      <diagonal/>
    </border>
    <border>
      <left/>
      <right/>
      <top style="medium">
        <color theme="2" tint="-0.89999084444715716"/>
      </top>
      <bottom style="medium">
        <color theme="2" tint="-0.89999084444715716"/>
      </bottom>
      <diagonal/>
    </border>
    <border>
      <left style="medium">
        <color theme="2" tint="-0.89999084444715716"/>
      </left>
      <right style="medium">
        <color theme="2" tint="-0.89999084444715716"/>
      </right>
      <top style="medium">
        <color theme="2" tint="-0.89999084444715716"/>
      </top>
      <bottom style="medium">
        <color theme="2" tint="-0.89999084444715716"/>
      </bottom>
      <diagonal/>
    </border>
    <border>
      <left style="thin">
        <color theme="0" tint="-0.249977111117893"/>
      </left>
      <right style="thin">
        <color theme="0" tint="-0.249977111117893"/>
      </right>
      <top style="thin">
        <color theme="0" tint="-4.9989318521683403E-2"/>
      </top>
      <bottom style="thin">
        <color theme="0" tint="-4.9989318521683403E-2"/>
      </bottom>
      <diagonal/>
    </border>
    <border>
      <left style="thin">
        <color theme="0" tint="-0.249977111117893"/>
      </left>
      <right style="thin">
        <color theme="0" tint="-0.249977111117893"/>
      </right>
      <top/>
      <bottom style="thin">
        <color theme="0" tint="-4.9989318521683403E-2"/>
      </bottom>
      <diagonal/>
    </border>
    <border>
      <left style="thin">
        <color auto="1"/>
      </left>
      <right style="thin">
        <color auto="1"/>
      </right>
      <top style="thin">
        <color auto="1"/>
      </top>
      <bottom style="thin">
        <color auto="1"/>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top style="thin">
        <color theme="0" tint="-4.9989318521683403E-2"/>
      </top>
      <bottom style="thin">
        <color theme="0" tint="-4.9989318521683403E-2"/>
      </bottom>
      <diagonal/>
    </border>
    <border>
      <left/>
      <right/>
      <top/>
      <bottom style="thin">
        <color theme="0" tint="-4.9989318521683403E-2"/>
      </bottom>
      <diagonal/>
    </border>
    <border>
      <left/>
      <right/>
      <top style="thin">
        <color theme="0" tint="-4.9989318521683403E-2"/>
      </top>
      <bottom/>
      <diagonal/>
    </border>
  </borders>
  <cellStyleXfs count="2">
    <xf numFmtId="0" fontId="0" fillId="0" borderId="0"/>
    <xf numFmtId="0" fontId="2" fillId="0" borderId="0"/>
  </cellStyleXfs>
  <cellXfs count="73">
    <xf numFmtId="0" fontId="0" fillId="0" borderId="0" xfId="0"/>
    <xf numFmtId="0" fontId="3" fillId="2" borderId="0" xfId="0" applyFont="1" applyFill="1"/>
    <xf numFmtId="0" fontId="4" fillId="2" borderId="0" xfId="0" applyFont="1" applyFill="1" applyAlignment="1">
      <alignment horizontal="left" vertical="center" indent="7"/>
    </xf>
    <xf numFmtId="0" fontId="4" fillId="2" borderId="0" xfId="0" applyFont="1" applyFill="1" applyAlignment="1">
      <alignment horizontal="left" vertical="center" indent="9"/>
    </xf>
    <xf numFmtId="0" fontId="4" fillId="2" borderId="0" xfId="0" applyFont="1" applyFill="1" applyAlignment="1">
      <alignment horizontal="left" vertical="center"/>
    </xf>
    <xf numFmtId="0" fontId="3"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left" vertical="center" indent="11"/>
    </xf>
    <xf numFmtId="0" fontId="3" fillId="2" borderId="0" xfId="0" applyFont="1" applyFill="1" applyAlignment="1">
      <alignment horizontal="left" vertical="center"/>
    </xf>
    <xf numFmtId="0" fontId="5" fillId="0" borderId="0" xfId="0" applyFont="1"/>
    <xf numFmtId="0" fontId="6" fillId="0" borderId="0" xfId="0" applyFont="1" applyAlignment="1">
      <alignment horizontal="left" vertical="center" indent="7"/>
    </xf>
    <xf numFmtId="0" fontId="6" fillId="0" borderId="0" xfId="0" applyFont="1" applyAlignment="1">
      <alignment horizontal="left" vertical="center" indent="9"/>
    </xf>
    <xf numFmtId="0" fontId="6" fillId="0" borderId="0" xfId="0" applyFont="1" applyAlignment="1">
      <alignment horizontal="left" vertical="center"/>
    </xf>
    <xf numFmtId="0" fontId="1" fillId="0" borderId="0" xfId="0" applyFont="1"/>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0" xfId="0" applyFont="1" applyFill="1" applyAlignment="1">
      <alignment horizontal="center" vertical="center"/>
    </xf>
    <xf numFmtId="0" fontId="7" fillId="4" borderId="5" xfId="0" applyFont="1" applyFill="1" applyBorder="1" applyAlignment="1">
      <alignment horizontal="center" vertical="center"/>
    </xf>
    <xf numFmtId="0" fontId="1" fillId="5" borderId="6" xfId="0" applyFont="1" applyFill="1" applyBorder="1" applyAlignment="1">
      <alignment horizontal="center" vertical="center"/>
    </xf>
    <xf numFmtId="0" fontId="1" fillId="5" borderId="7" xfId="0" applyFont="1" applyFill="1" applyBorder="1" applyAlignment="1">
      <alignment horizontal="center" vertical="center"/>
    </xf>
    <xf numFmtId="0" fontId="1" fillId="5" borderId="8" xfId="0" applyFont="1" applyFill="1" applyBorder="1" applyAlignment="1">
      <alignment horizontal="center" vertical="center"/>
    </xf>
    <xf numFmtId="0" fontId="8" fillId="5" borderId="9" xfId="0" applyFont="1" applyFill="1" applyBorder="1" applyAlignment="1">
      <alignment horizontal="center" vertical="center"/>
    </xf>
    <xf numFmtId="0" fontId="9" fillId="5" borderId="0" xfId="0" applyFont="1" applyFill="1" applyAlignment="1">
      <alignment horizontal="center" vertical="center"/>
    </xf>
    <xf numFmtId="0" fontId="1" fillId="5" borderId="10" xfId="0" applyFont="1" applyFill="1" applyBorder="1" applyAlignment="1">
      <alignment horizontal="center" vertical="center"/>
    </xf>
    <xf numFmtId="0" fontId="1" fillId="5" borderId="11" xfId="0" applyFont="1" applyFill="1" applyBorder="1" applyAlignment="1">
      <alignment horizontal="center" vertical="center"/>
    </xf>
    <xf numFmtId="0" fontId="1" fillId="5" borderId="12" xfId="0" applyFont="1" applyFill="1" applyBorder="1" applyAlignment="1">
      <alignment horizontal="center" vertical="center"/>
    </xf>
    <xf numFmtId="0" fontId="8" fillId="5" borderId="13" xfId="0" applyFont="1" applyFill="1" applyBorder="1" applyAlignment="1">
      <alignment horizontal="center" vertical="center"/>
    </xf>
    <xf numFmtId="0" fontId="7" fillId="4" borderId="14" xfId="0" applyFont="1" applyFill="1" applyBorder="1" applyAlignment="1">
      <alignment horizontal="center" vertical="center"/>
    </xf>
    <xf numFmtId="0" fontId="1" fillId="5" borderId="15" xfId="0" applyFont="1" applyFill="1" applyBorder="1" applyAlignment="1">
      <alignment horizontal="center" vertical="center"/>
    </xf>
    <xf numFmtId="0" fontId="1" fillId="5" borderId="16" xfId="0" applyFont="1" applyFill="1" applyBorder="1" applyAlignment="1">
      <alignment horizontal="center" vertical="center"/>
    </xf>
    <xf numFmtId="0" fontId="1" fillId="5" borderId="17" xfId="0" applyFont="1" applyFill="1" applyBorder="1" applyAlignment="1">
      <alignment horizontal="center" vertical="center"/>
    </xf>
    <xf numFmtId="0" fontId="8" fillId="5" borderId="18" xfId="0" applyFont="1" applyFill="1" applyBorder="1" applyAlignment="1">
      <alignment horizontal="center" vertical="center"/>
    </xf>
    <xf numFmtId="0" fontId="7" fillId="3" borderId="19" xfId="0" applyFont="1" applyFill="1" applyBorder="1" applyAlignment="1">
      <alignment horizontal="center" vertical="center"/>
    </xf>
    <xf numFmtId="0" fontId="8" fillId="5" borderId="20" xfId="0" applyFont="1" applyFill="1" applyBorder="1" applyAlignment="1">
      <alignment horizontal="center" vertical="center"/>
    </xf>
    <xf numFmtId="0" fontId="8" fillId="5" borderId="21" xfId="0" applyFont="1" applyFill="1" applyBorder="1" applyAlignment="1">
      <alignment horizontal="center" vertical="center"/>
    </xf>
    <xf numFmtId="0" fontId="10" fillId="6" borderId="2" xfId="1" applyFont="1" applyFill="1" applyBorder="1" applyAlignment="1">
      <alignment horizontal="center" vertical="center" wrapText="1"/>
    </xf>
    <xf numFmtId="0" fontId="8" fillId="0" borderId="22" xfId="1" applyFont="1" applyBorder="1" applyAlignment="1">
      <alignment horizontal="center" vertical="center"/>
    </xf>
    <xf numFmtId="0" fontId="1" fillId="0" borderId="22" xfId="1" applyFont="1" applyBorder="1" applyAlignment="1">
      <alignment horizontal="center" vertical="center" wrapText="1"/>
    </xf>
    <xf numFmtId="0" fontId="1" fillId="0" borderId="22" xfId="1" applyFont="1" applyBorder="1" applyAlignment="1">
      <alignment horizontal="left" vertical="top" indent="1"/>
    </xf>
    <xf numFmtId="0" fontId="1" fillId="0" borderId="22" xfId="1" applyFont="1" applyBorder="1" applyAlignment="1">
      <alignment horizontal="left" vertical="center" wrapText="1" indent="1"/>
    </xf>
    <xf numFmtId="164" fontId="1" fillId="0" borderId="22" xfId="1" applyNumberFormat="1" applyFont="1" applyBorder="1" applyAlignment="1">
      <alignment horizontal="right" vertical="center"/>
    </xf>
    <xf numFmtId="0" fontId="1" fillId="0" borderId="22" xfId="1" applyFont="1" applyBorder="1" applyAlignment="1">
      <alignment horizontal="center" vertical="center"/>
    </xf>
    <xf numFmtId="0" fontId="1" fillId="0" borderId="23" xfId="1" applyFont="1" applyBorder="1" applyAlignment="1">
      <alignment horizontal="left" vertical="top" indent="1"/>
    </xf>
    <xf numFmtId="0" fontId="11" fillId="0" borderId="22" xfId="0" applyFont="1" applyBorder="1" applyAlignment="1">
      <alignment vertical="center"/>
    </xf>
    <xf numFmtId="0" fontId="11" fillId="0" borderId="22" xfId="0" applyFont="1" applyBorder="1"/>
    <xf numFmtId="0" fontId="11" fillId="0" borderId="22" xfId="0" applyFont="1" applyBorder="1" applyAlignment="1">
      <alignment horizontal="left" vertical="top" indent="1"/>
    </xf>
    <xf numFmtId="0" fontId="11" fillId="0" borderId="22" xfId="0" applyFont="1" applyBorder="1" applyAlignment="1">
      <alignment horizontal="left" indent="1"/>
    </xf>
    <xf numFmtId="0" fontId="11" fillId="0" borderId="22" xfId="0" applyFont="1" applyBorder="1" applyAlignment="1">
      <alignment horizontal="left" vertical="center" indent="1"/>
    </xf>
    <xf numFmtId="164" fontId="11" fillId="0" borderId="22" xfId="0" applyNumberFormat="1" applyFont="1" applyBorder="1" applyAlignment="1">
      <alignment horizontal="right" vertical="center"/>
    </xf>
    <xf numFmtId="0" fontId="12" fillId="0" borderId="22" xfId="0" applyFont="1" applyBorder="1" applyAlignment="1">
      <alignment horizontal="center" vertical="center"/>
    </xf>
    <xf numFmtId="0" fontId="5" fillId="7" borderId="0" xfId="0" applyFont="1" applyFill="1"/>
    <xf numFmtId="0" fontId="13" fillId="7" borderId="0" xfId="0" applyFont="1" applyFill="1" applyAlignment="1">
      <alignment horizontal="left" vertical="center" indent="6"/>
    </xf>
    <xf numFmtId="0" fontId="6" fillId="7" borderId="0" xfId="0" applyFont="1" applyFill="1" applyAlignment="1">
      <alignment horizontal="left" vertical="center" indent="9"/>
    </xf>
    <xf numFmtId="0" fontId="6" fillId="7" borderId="0" xfId="0" applyFont="1" applyFill="1" applyAlignment="1">
      <alignment horizontal="left" vertical="center"/>
    </xf>
    <xf numFmtId="0" fontId="14" fillId="7" borderId="0" xfId="0" applyFont="1" applyFill="1" applyAlignment="1">
      <alignment horizontal="center" vertical="center"/>
    </xf>
    <xf numFmtId="0" fontId="15" fillId="7" borderId="0" xfId="0" applyFont="1" applyFill="1" applyAlignment="1">
      <alignment horizontal="left" vertical="center"/>
    </xf>
    <xf numFmtId="0" fontId="14" fillId="7" borderId="0" xfId="0" applyFont="1" applyFill="1" applyAlignment="1">
      <alignment horizontal="left" vertical="center" indent="11"/>
    </xf>
    <xf numFmtId="0" fontId="15" fillId="7" borderId="0" xfId="0" applyFont="1" applyFill="1" applyAlignment="1">
      <alignment horizontal="left" vertical="center"/>
    </xf>
    <xf numFmtId="0" fontId="16" fillId="6" borderId="24" xfId="0" applyFont="1" applyFill="1" applyBorder="1"/>
    <xf numFmtId="165" fontId="11" fillId="0" borderId="24" xfId="0" applyNumberFormat="1" applyFont="1" applyBorder="1"/>
    <xf numFmtId="0" fontId="16" fillId="6" borderId="25" xfId="0" applyFont="1" applyFill="1" applyBorder="1" applyAlignment="1">
      <alignment horizontal="center" vertical="center" wrapText="1"/>
    </xf>
    <xf numFmtId="0" fontId="16" fillId="6" borderId="26" xfId="0" applyFont="1" applyFill="1" applyBorder="1" applyAlignment="1">
      <alignment horizontal="center" vertical="center" wrapText="1"/>
    </xf>
    <xf numFmtId="0" fontId="16" fillId="6" borderId="27" xfId="0" applyFont="1" applyFill="1" applyBorder="1" applyAlignment="1">
      <alignment horizontal="center" vertical="center" wrapText="1"/>
    </xf>
    <xf numFmtId="0" fontId="16" fillId="6" borderId="0" xfId="0" applyFont="1" applyFill="1" applyAlignment="1">
      <alignment horizontal="center" vertical="center" wrapText="1"/>
    </xf>
    <xf numFmtId="0" fontId="16" fillId="6" borderId="0" xfId="0" applyFont="1" applyFill="1" applyAlignment="1">
      <alignment horizontal="center" vertical="center"/>
    </xf>
    <xf numFmtId="0" fontId="5" fillId="8" borderId="11" xfId="0" applyFont="1" applyFill="1" applyBorder="1"/>
    <xf numFmtId="0" fontId="5" fillId="8" borderId="28" xfId="0" applyFont="1" applyFill="1" applyBorder="1"/>
    <xf numFmtId="165" fontId="5" fillId="8" borderId="29" xfId="0" applyNumberFormat="1" applyFont="1" applyFill="1" applyBorder="1"/>
    <xf numFmtId="165" fontId="5" fillId="8" borderId="28" xfId="0" applyNumberFormat="1" applyFont="1" applyFill="1" applyBorder="1"/>
    <xf numFmtId="0" fontId="5" fillId="8" borderId="30" xfId="0" applyFont="1" applyFill="1" applyBorder="1"/>
    <xf numFmtId="0" fontId="13" fillId="7" borderId="0" xfId="0" applyFont="1" applyFill="1" applyAlignment="1">
      <alignment horizontal="left" vertical="center" indent="3"/>
    </xf>
  </cellXfs>
  <cellStyles count="2">
    <cellStyle name="Normal" xfId="0" builtinId="0"/>
    <cellStyle name="Normal 2" xfId="1" xr:uid="{00000000-0005-0000-0000-000006000000}"/>
  </cellStyles>
  <dxfs count="54">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b/>
        <i val="0"/>
        <color rgb="FFFF0000"/>
      </font>
    </dxf>
    <dxf>
      <font>
        <b/>
        <i val="0"/>
        <color rgb="FF76B531"/>
      </font>
    </dxf>
    <dxf>
      <font>
        <b/>
        <i val="0"/>
        <color rgb="FFF4B942"/>
      </font>
    </dxf>
    <dxf>
      <font>
        <b/>
        <i val="0"/>
        <color rgb="FFDE0000"/>
      </font>
    </dxf>
    <dxf>
      <font>
        <b/>
        <i val="0"/>
        <color rgb="FF85B2F6"/>
      </font>
    </dxf>
    <dxf>
      <font>
        <b/>
        <i val="0"/>
        <color rgb="FFF4B942"/>
      </font>
    </dxf>
    <dxf>
      <font>
        <b/>
        <i val="0"/>
        <color rgb="FFDE0000"/>
      </font>
    </dxf>
    <dxf>
      <font>
        <b/>
        <i val="0"/>
        <color rgb="FFF4B942"/>
      </font>
    </dxf>
    <dxf>
      <font>
        <b/>
        <i val="0"/>
        <color rgb="FF85B2F6"/>
      </font>
    </dxf>
    <dxf>
      <font>
        <color rgb="FFD32F2F"/>
      </font>
    </dxf>
    <dxf>
      <font>
        <color rgb="FFFFA000"/>
      </font>
    </dxf>
    <dxf>
      <font>
        <color rgb="FF90CAF9"/>
      </font>
    </dxf>
    <dxf>
      <font>
        <color rgb="FF90CAF9"/>
      </font>
    </dxf>
    <dxf>
      <font>
        <color rgb="FF90CAF9"/>
      </font>
    </dxf>
    <dxf>
      <font>
        <color rgb="FFF57C00"/>
      </font>
    </dxf>
    <dxf>
      <font>
        <color rgb="FFFFA000"/>
      </font>
    </dxf>
    <dxf>
      <font>
        <b/>
        <i val="0"/>
        <color rgb="FFF4B942"/>
      </font>
    </dxf>
    <dxf>
      <font>
        <b/>
        <i val="0"/>
        <color rgb="FFCC6600"/>
      </font>
    </dxf>
    <dxf>
      <font>
        <b/>
        <i val="0"/>
        <color rgb="FFDE0000"/>
      </font>
    </dxf>
    <dxf>
      <font>
        <b/>
        <i val="0"/>
        <color rgb="FF85B2F6"/>
      </font>
    </dxf>
    <dxf>
      <font>
        <color rgb="FFB39DDB"/>
      </font>
    </dxf>
    <dxf>
      <font>
        <color rgb="FF90CAF9"/>
      </font>
    </dxf>
    <dxf>
      <font>
        <color rgb="FFEF9A9A"/>
      </font>
    </dxf>
    <dxf>
      <font>
        <color rgb="FF388E3C"/>
      </font>
    </dxf>
    <dxf>
      <font>
        <b/>
        <i val="0"/>
        <color rgb="FFFF99CC"/>
      </font>
    </dxf>
    <dxf>
      <font>
        <b/>
        <i val="0"/>
        <color rgb="FF9CC7CE"/>
      </font>
    </dxf>
    <dxf>
      <font>
        <b/>
        <i val="0"/>
        <color rgb="FFBC8FDD"/>
      </font>
    </dxf>
    <dxf>
      <font>
        <b/>
        <i val="0"/>
        <color rgb="FFF4B942"/>
      </font>
    </dxf>
    <dxf>
      <font>
        <b/>
        <i val="0"/>
        <color rgb="FF78B832"/>
      </font>
    </dxf>
    <dxf>
      <font>
        <color rgb="FFFFCC80"/>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DE0000"/>
      <rgbColor rgb="FF008000"/>
      <rgbColor rgb="FF000080"/>
      <rgbColor rgb="FF76B531"/>
      <rgbColor rgb="FF800080"/>
      <rgbColor rgb="FF008080"/>
      <rgbColor rgb="FFBFBFBF"/>
      <rgbColor rgb="FF808080"/>
      <rgbColor rgb="FFB39DDB"/>
      <rgbColor rgb="FFCC6600"/>
      <rgbColor rgb="FFF2F2F2"/>
      <rgbColor rgb="FFCCFFFF"/>
      <rgbColor rgb="FF660066"/>
      <rgbColor rgb="FFEF9A9A"/>
      <rgbColor rgb="FF0066CC"/>
      <rgbColor rgb="FFCCDCFB"/>
      <rgbColor rgb="FF000080"/>
      <rgbColor rgb="FFFF00FF"/>
      <rgbColor rgb="FFFFFF00"/>
      <rgbColor rgb="FF00FFFF"/>
      <rgbColor rgb="FF800080"/>
      <rgbColor rgb="FF800000"/>
      <rgbColor rgb="FF008080"/>
      <rgbColor rgb="FF0000FF"/>
      <rgbColor rgb="FF00CCFF"/>
      <rgbColor rgb="FFCCFFFF"/>
      <rgbColor rgb="FF9CC7CE"/>
      <rgbColor rgb="FFFFFF99"/>
      <rgbColor rgb="FF90CAF9"/>
      <rgbColor rgb="FFFF99CC"/>
      <rgbColor rgb="FFBC8FDD"/>
      <rgbColor rgb="FFFFCC80"/>
      <rgbColor rgb="FF4E8AFF"/>
      <rgbColor rgb="FF33CCCC"/>
      <rgbColor rgb="FF78B832"/>
      <rgbColor rgb="FFF4B942"/>
      <rgbColor rgb="FFFFA000"/>
      <rgbColor rgb="FFF57C00"/>
      <rgbColor rgb="FF4A8EF2"/>
      <rgbColor rgb="FF85B2F6"/>
      <rgbColor rgb="FF003366"/>
      <rgbColor rgb="FF388E3C"/>
      <rgbColor rgb="FF031227"/>
      <rgbColor rgb="FF333300"/>
      <rgbColor rgb="FFD32F2F"/>
      <rgbColor rgb="FF993366"/>
      <rgbColor rgb="FF333399"/>
      <rgbColor rgb="FF504652"/>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Settings!A1"/><Relationship Id="rId2" Type="http://schemas.openxmlformats.org/officeDocument/2006/relationships/image" Target="../media/image1.png"/><Relationship Id="rId1" Type="http://schemas.openxmlformats.org/officeDocument/2006/relationships/hyperlink" Target="https://plaky.com/"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Issue tracker'!A1"/><Relationship Id="rId2" Type="http://schemas.openxmlformats.org/officeDocument/2006/relationships/image" Target="../media/image1.png"/><Relationship Id="rId1" Type="http://schemas.openxmlformats.org/officeDocument/2006/relationships/hyperlink" Target="https://plaky.com/"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Settings!A1"/><Relationship Id="rId2" Type="http://schemas.openxmlformats.org/officeDocument/2006/relationships/image" Target="../media/image1.png"/><Relationship Id="rId1" Type="http://schemas.openxmlformats.org/officeDocument/2006/relationships/hyperlink" Target="https://plaky.com/" TargetMode="External"/><Relationship Id="rId4" Type="http://schemas.openxmlformats.org/officeDocument/2006/relationships/hyperlink" Target="#'Issue tracker'!A1"/></Relationships>
</file>

<file path=xl/drawings/drawing1.xml><?xml version="1.0" encoding="utf-8"?>
<xdr:wsDr xmlns:xdr="http://schemas.openxmlformats.org/drawingml/2006/spreadsheetDrawing" xmlns:a="http://schemas.openxmlformats.org/drawingml/2006/main">
  <xdr:twoCellAnchor editAs="absolute">
    <xdr:from>
      <xdr:col>0</xdr:col>
      <xdr:colOff>133200</xdr:colOff>
      <xdr:row>0</xdr:row>
      <xdr:rowOff>104760</xdr:rowOff>
    </xdr:from>
    <xdr:to>
      <xdr:col>2</xdr:col>
      <xdr:colOff>663840</xdr:colOff>
      <xdr:row>0</xdr:row>
      <xdr:rowOff>504360</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xdr:blipFill>
      <xdr:spPr>
        <a:xfrm>
          <a:off x="133200" y="104760"/>
          <a:ext cx="1255680" cy="399600"/>
        </a:xfrm>
        <a:prstGeom prst="rect">
          <a:avLst/>
        </a:prstGeom>
        <a:ln w="0">
          <a:noFill/>
        </a:ln>
      </xdr:spPr>
    </xdr:pic>
    <xdr:clientData/>
  </xdr:twoCellAnchor>
  <xdr:twoCellAnchor editAs="absolute">
    <xdr:from>
      <xdr:col>14</xdr:col>
      <xdr:colOff>123840</xdr:colOff>
      <xdr:row>0</xdr:row>
      <xdr:rowOff>95400</xdr:rowOff>
    </xdr:from>
    <xdr:to>
      <xdr:col>16</xdr:col>
      <xdr:colOff>313920</xdr:colOff>
      <xdr:row>0</xdr:row>
      <xdr:rowOff>495000</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16323840" y="95400"/>
          <a:ext cx="2375280" cy="39960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en-GB" sz="1100" b="0" strike="noStrike" spc="-1">
              <a:solidFill>
                <a:schemeClr val="lt1"/>
              </a:solidFill>
              <a:latin typeface="Roboto"/>
              <a:ea typeface="Roboto"/>
            </a:rPr>
            <a:t>Manage your project with Plaky</a:t>
          </a:r>
          <a:endParaRPr lang="en-US" sz="1100" b="0" strike="noStrike" spc="-1">
            <a:latin typeface="Times New Roman"/>
          </a:endParaRPr>
        </a:p>
      </xdr:txBody>
    </xdr:sp>
    <xdr:clientData/>
  </xdr:twoCellAnchor>
  <xdr:twoCellAnchor editAs="absolute">
    <xdr:from>
      <xdr:col>13</xdr:col>
      <xdr:colOff>66600</xdr:colOff>
      <xdr:row>0</xdr:row>
      <xdr:rowOff>133200</xdr:rowOff>
    </xdr:from>
    <xdr:to>
      <xdr:col>13</xdr:col>
      <xdr:colOff>904320</xdr:colOff>
      <xdr:row>0</xdr:row>
      <xdr:rowOff>456840</xdr:rowOff>
    </xdr:to>
    <xdr:sp macro="" textlink="">
      <xdr:nvSpPr>
        <xdr:cNvPr id="4" name="Rounded Rectangle 3">
          <a:hlinkClick xmlns:r="http://schemas.openxmlformats.org/officeDocument/2006/relationships" r:id="rId3"/>
          <a:extLst>
            <a:ext uri="{FF2B5EF4-FFF2-40B4-BE49-F238E27FC236}">
              <a16:creationId xmlns:a16="http://schemas.microsoft.com/office/drawing/2014/main" id="{00000000-0008-0000-0000-000004000000}"/>
            </a:ext>
          </a:extLst>
        </xdr:cNvPr>
        <xdr:cNvSpPr/>
      </xdr:nvSpPr>
      <xdr:spPr>
        <a:xfrm>
          <a:off x="15219720" y="133200"/>
          <a:ext cx="837720" cy="323640"/>
        </a:xfrm>
        <a:prstGeom prst="roundRect">
          <a:avLst>
            <a:gd name="adj" fmla="val 16667"/>
          </a:avLst>
        </a:prstGeom>
        <a:noFill/>
        <a:ln w="19050">
          <a:solidFill>
            <a:srgbClr val="ACCBF9">
              <a:lumMod val="75000"/>
            </a:srgbClr>
          </a:solidFill>
          <a:round/>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chorCtr="1">
          <a:noAutofit/>
        </a:bodyPr>
        <a:lstStyle/>
        <a:p>
          <a:pPr>
            <a:lnSpc>
              <a:spcPct val="100000"/>
            </a:lnSpc>
          </a:pPr>
          <a:r>
            <a:rPr lang="en-GB" sz="1100" b="0" strike="noStrike" spc="-1">
              <a:solidFill>
                <a:schemeClr val="lt2">
                  <a:lumMod val="75000"/>
                </a:schemeClr>
              </a:solidFill>
              <a:latin typeface="Inter"/>
            </a:rPr>
            <a:t>Settings</a:t>
          </a:r>
          <a:endParaRPr lang="en-US" sz="1100" b="0" strike="noStrike" spc="-1">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181080</xdr:colOff>
      <xdr:row>0</xdr:row>
      <xdr:rowOff>95400</xdr:rowOff>
    </xdr:from>
    <xdr:to>
      <xdr:col>1</xdr:col>
      <xdr:colOff>454680</xdr:colOff>
      <xdr:row>0</xdr:row>
      <xdr:rowOff>495000</xdr:rowOff>
    </xdr:to>
    <xdr:pic>
      <xdr:nvPicPr>
        <xdr:cNvPr id="3" name="Picture 1">
          <a:hlinkClick xmlns:r="http://schemas.openxmlformats.org/officeDocument/2006/relationships" r:id="rId1"/>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a:stretch/>
      </xdr:blipFill>
      <xdr:spPr>
        <a:xfrm>
          <a:off x="181080" y="95400"/>
          <a:ext cx="1270440" cy="399600"/>
        </a:xfrm>
        <a:prstGeom prst="rect">
          <a:avLst/>
        </a:prstGeom>
        <a:ln w="0">
          <a:noFill/>
        </a:ln>
      </xdr:spPr>
    </xdr:pic>
    <xdr:clientData/>
  </xdr:twoCellAnchor>
  <xdr:twoCellAnchor editAs="absolute">
    <xdr:from>
      <xdr:col>16</xdr:col>
      <xdr:colOff>352440</xdr:colOff>
      <xdr:row>0</xdr:row>
      <xdr:rowOff>104760</xdr:rowOff>
    </xdr:from>
    <xdr:to>
      <xdr:col>20</xdr:col>
      <xdr:colOff>247320</xdr:colOff>
      <xdr:row>0</xdr:row>
      <xdr:rowOff>504360</xdr:rowOff>
    </xdr:to>
    <xdr:sp macro="" textlink="">
      <xdr:nvSpPr>
        <xdr:cNvPr id="4" name="Rounded Rectangle 2">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6229880" y="104760"/>
          <a:ext cx="2391840" cy="39960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en-GB" sz="1100" b="0" strike="noStrike" spc="-1">
              <a:solidFill>
                <a:schemeClr val="lt1"/>
              </a:solidFill>
              <a:latin typeface="Roboto"/>
              <a:ea typeface="Roboto"/>
            </a:rPr>
            <a:t>Manage your project with Plaky</a:t>
          </a:r>
          <a:endParaRPr lang="en-US" sz="1100" b="0" strike="noStrike" spc="-1">
            <a:latin typeface="Times New Roman"/>
          </a:endParaRPr>
        </a:p>
      </xdr:txBody>
    </xdr:sp>
    <xdr:clientData/>
  </xdr:twoCellAnchor>
  <xdr:twoCellAnchor editAs="absolute">
    <xdr:from>
      <xdr:col>14</xdr:col>
      <xdr:colOff>781200</xdr:colOff>
      <xdr:row>0</xdr:row>
      <xdr:rowOff>142920</xdr:rowOff>
    </xdr:from>
    <xdr:to>
      <xdr:col>16</xdr:col>
      <xdr:colOff>114120</xdr:colOff>
      <xdr:row>0</xdr:row>
      <xdr:rowOff>466560</xdr:rowOff>
    </xdr:to>
    <xdr:sp macro="" textlink="">
      <xdr:nvSpPr>
        <xdr:cNvPr id="5" name="Rounded Rectangle 3">
          <a:hlinkClick xmlns:r="http://schemas.openxmlformats.org/officeDocument/2006/relationships" r:id="rId3"/>
          <a:extLst>
            <a:ext uri="{FF2B5EF4-FFF2-40B4-BE49-F238E27FC236}">
              <a16:creationId xmlns:a16="http://schemas.microsoft.com/office/drawing/2014/main" id="{00000000-0008-0000-0100-000005000000}"/>
            </a:ext>
          </a:extLst>
        </xdr:cNvPr>
        <xdr:cNvSpPr/>
      </xdr:nvSpPr>
      <xdr:spPr>
        <a:xfrm>
          <a:off x="15007680" y="142920"/>
          <a:ext cx="983880" cy="323640"/>
        </a:xfrm>
        <a:prstGeom prst="roundRect">
          <a:avLst>
            <a:gd name="adj" fmla="val 16667"/>
          </a:avLst>
        </a:prstGeom>
        <a:noFill/>
        <a:ln w="19050">
          <a:solidFill>
            <a:srgbClr val="ACCBF9">
              <a:lumMod val="75000"/>
            </a:srgbClr>
          </a:solidFill>
          <a:round/>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chorCtr="1">
          <a:noAutofit/>
        </a:bodyPr>
        <a:lstStyle/>
        <a:p>
          <a:pPr>
            <a:lnSpc>
              <a:spcPct val="100000"/>
            </a:lnSpc>
          </a:pPr>
          <a:r>
            <a:rPr lang="en-GB" sz="1100" b="0" strike="noStrike" spc="-1">
              <a:solidFill>
                <a:schemeClr val="lt2">
                  <a:lumMod val="75000"/>
                </a:schemeClr>
              </a:solidFill>
              <a:latin typeface="Inter"/>
            </a:rPr>
            <a:t>Main table</a:t>
          </a:r>
          <a:endParaRPr lang="en-US" sz="1100" b="0" strike="noStrike" spc="-1">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142920</xdr:colOff>
      <xdr:row>0</xdr:row>
      <xdr:rowOff>95400</xdr:rowOff>
    </xdr:from>
    <xdr:to>
      <xdr:col>2</xdr:col>
      <xdr:colOff>140040</xdr:colOff>
      <xdr:row>0</xdr:row>
      <xdr:rowOff>495000</xdr:rowOff>
    </xdr:to>
    <xdr:pic>
      <xdr:nvPicPr>
        <xdr:cNvPr id="6" name="Picture 1">
          <a:hlinkClick xmlns:r="http://schemas.openxmlformats.org/officeDocument/2006/relationships" r:id="rId1"/>
          <a:extLst>
            <a:ext uri="{FF2B5EF4-FFF2-40B4-BE49-F238E27FC236}">
              <a16:creationId xmlns:a16="http://schemas.microsoft.com/office/drawing/2014/main" id="{00000000-0008-0000-0200-000006000000}"/>
            </a:ext>
          </a:extLst>
        </xdr:cNvPr>
        <xdr:cNvPicPr/>
      </xdr:nvPicPr>
      <xdr:blipFill>
        <a:blip xmlns:r="http://schemas.openxmlformats.org/officeDocument/2006/relationships" r:embed="rId2"/>
        <a:stretch/>
      </xdr:blipFill>
      <xdr:spPr>
        <a:xfrm>
          <a:off x="142920" y="95400"/>
          <a:ext cx="1197360" cy="399600"/>
        </a:xfrm>
        <a:prstGeom prst="rect">
          <a:avLst/>
        </a:prstGeom>
        <a:ln w="0">
          <a:noFill/>
        </a:ln>
      </xdr:spPr>
    </xdr:pic>
    <xdr:clientData/>
  </xdr:twoCellAnchor>
  <xdr:twoCellAnchor editAs="absolute">
    <xdr:from>
      <xdr:col>25</xdr:col>
      <xdr:colOff>142920</xdr:colOff>
      <xdr:row>0</xdr:row>
      <xdr:rowOff>104760</xdr:rowOff>
    </xdr:from>
    <xdr:to>
      <xdr:col>28</xdr:col>
      <xdr:colOff>571320</xdr:colOff>
      <xdr:row>0</xdr:row>
      <xdr:rowOff>504360</xdr:rowOff>
    </xdr:to>
    <xdr:sp macro="" textlink="">
      <xdr:nvSpPr>
        <xdr:cNvPr id="7" name="Rounded Rectangle 2">
          <a:hlinkClick xmlns:r="http://schemas.openxmlformats.org/officeDocument/2006/relationships" r:id="rId1"/>
          <a:extLst>
            <a:ext uri="{FF2B5EF4-FFF2-40B4-BE49-F238E27FC236}">
              <a16:creationId xmlns:a16="http://schemas.microsoft.com/office/drawing/2014/main" id="{00000000-0008-0000-0200-000007000000}"/>
            </a:ext>
          </a:extLst>
        </xdr:cNvPr>
        <xdr:cNvSpPr/>
      </xdr:nvSpPr>
      <xdr:spPr>
        <a:xfrm>
          <a:off x="15144840" y="104760"/>
          <a:ext cx="2228760" cy="39960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en-GB" sz="1100" b="0" strike="noStrike" spc="-1">
              <a:solidFill>
                <a:schemeClr val="lt1"/>
              </a:solidFill>
              <a:latin typeface="Roboto"/>
              <a:ea typeface="Roboto"/>
            </a:rPr>
            <a:t>Manage your project with Plaky</a:t>
          </a:r>
          <a:endParaRPr lang="en-US" sz="1100" b="0" strike="noStrike" spc="-1">
            <a:latin typeface="Times New Roman"/>
          </a:endParaRPr>
        </a:p>
      </xdr:txBody>
    </xdr:sp>
    <xdr:clientData/>
  </xdr:twoCellAnchor>
  <xdr:twoCellAnchor editAs="absolute">
    <xdr:from>
      <xdr:col>23</xdr:col>
      <xdr:colOff>266760</xdr:colOff>
      <xdr:row>0</xdr:row>
      <xdr:rowOff>152280</xdr:rowOff>
    </xdr:from>
    <xdr:to>
      <xdr:col>24</xdr:col>
      <xdr:colOff>495000</xdr:colOff>
      <xdr:row>0</xdr:row>
      <xdr:rowOff>475920</xdr:rowOff>
    </xdr:to>
    <xdr:sp macro="" textlink="">
      <xdr:nvSpPr>
        <xdr:cNvPr id="8" name="Rounded Rectangle 3">
          <a:hlinkClick xmlns:r="http://schemas.openxmlformats.org/officeDocument/2006/relationships" r:id="rId3"/>
          <a:extLst>
            <a:ext uri="{FF2B5EF4-FFF2-40B4-BE49-F238E27FC236}">
              <a16:creationId xmlns:a16="http://schemas.microsoft.com/office/drawing/2014/main" id="{00000000-0008-0000-0200-000008000000}"/>
            </a:ext>
          </a:extLst>
        </xdr:cNvPr>
        <xdr:cNvSpPr/>
      </xdr:nvSpPr>
      <xdr:spPr>
        <a:xfrm>
          <a:off x="14068440" y="152280"/>
          <a:ext cx="828360" cy="323640"/>
        </a:xfrm>
        <a:prstGeom prst="roundRect">
          <a:avLst>
            <a:gd name="adj" fmla="val 16667"/>
          </a:avLst>
        </a:prstGeom>
        <a:noFill/>
        <a:ln w="19050">
          <a:solidFill>
            <a:srgbClr val="ACCBF9">
              <a:lumMod val="75000"/>
            </a:srgbClr>
          </a:solidFill>
          <a:round/>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chorCtr="1">
          <a:noAutofit/>
        </a:bodyPr>
        <a:lstStyle/>
        <a:p>
          <a:pPr>
            <a:lnSpc>
              <a:spcPct val="100000"/>
            </a:lnSpc>
          </a:pPr>
          <a:r>
            <a:rPr lang="en-GB" sz="1100" b="0" strike="noStrike" spc="-1">
              <a:solidFill>
                <a:schemeClr val="lt2">
                  <a:lumMod val="75000"/>
                </a:schemeClr>
              </a:solidFill>
              <a:latin typeface="Inter"/>
            </a:rPr>
            <a:t>Settings</a:t>
          </a:r>
          <a:endParaRPr lang="en-US" sz="1100" b="0" strike="noStrike" spc="-1">
            <a:latin typeface="Times New Roman"/>
          </a:endParaRPr>
        </a:p>
      </xdr:txBody>
    </xdr:sp>
    <xdr:clientData/>
  </xdr:twoCellAnchor>
  <xdr:twoCellAnchor editAs="absolute">
    <xdr:from>
      <xdr:col>21</xdr:col>
      <xdr:colOff>485640</xdr:colOff>
      <xdr:row>0</xdr:row>
      <xdr:rowOff>152280</xdr:rowOff>
    </xdr:from>
    <xdr:to>
      <xdr:col>23</xdr:col>
      <xdr:colOff>161280</xdr:colOff>
      <xdr:row>0</xdr:row>
      <xdr:rowOff>475920</xdr:rowOff>
    </xdr:to>
    <xdr:sp macro="" textlink="">
      <xdr:nvSpPr>
        <xdr:cNvPr id="9" name="Rounded Rectangle 4">
          <a:hlinkClick xmlns:r="http://schemas.openxmlformats.org/officeDocument/2006/relationships" r:id="rId4"/>
          <a:extLst>
            <a:ext uri="{FF2B5EF4-FFF2-40B4-BE49-F238E27FC236}">
              <a16:creationId xmlns:a16="http://schemas.microsoft.com/office/drawing/2014/main" id="{00000000-0008-0000-0200-000009000000}"/>
            </a:ext>
          </a:extLst>
        </xdr:cNvPr>
        <xdr:cNvSpPr/>
      </xdr:nvSpPr>
      <xdr:spPr>
        <a:xfrm>
          <a:off x="13087080" y="152280"/>
          <a:ext cx="875880" cy="323640"/>
        </a:xfrm>
        <a:prstGeom prst="roundRect">
          <a:avLst>
            <a:gd name="adj" fmla="val 16667"/>
          </a:avLst>
        </a:prstGeom>
        <a:noFill/>
        <a:ln w="19050">
          <a:solidFill>
            <a:srgbClr val="ACCBF9">
              <a:lumMod val="75000"/>
            </a:srgbClr>
          </a:solidFill>
          <a:round/>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chorCtr="1">
          <a:noAutofit/>
        </a:bodyPr>
        <a:lstStyle/>
        <a:p>
          <a:pPr>
            <a:lnSpc>
              <a:spcPct val="100000"/>
            </a:lnSpc>
          </a:pPr>
          <a:r>
            <a:rPr lang="en-GB" sz="1100" b="0" strike="noStrike" spc="-1">
              <a:solidFill>
                <a:schemeClr val="lt2">
                  <a:lumMod val="75000"/>
                </a:schemeClr>
              </a:solidFill>
              <a:latin typeface="Inter"/>
            </a:rPr>
            <a:t>Main table</a:t>
          </a:r>
          <a:endParaRPr lang="en-US" sz="1100" b="0" strike="noStrike" spc="-1">
            <a:latin typeface="Times New Roman"/>
          </a:endParaRPr>
        </a:p>
      </xdr:txBody>
    </xdr:sp>
    <xdr:clientData/>
  </xdr:twoCellAnchor>
  <xdr:twoCellAnchor editAs="absolute">
    <xdr:from>
      <xdr:col>1</xdr:col>
      <xdr:colOff>0</xdr:colOff>
      <xdr:row>3</xdr:row>
      <xdr:rowOff>25400</xdr:rowOff>
    </xdr:from>
    <xdr:to>
      <xdr:col>8</xdr:col>
      <xdr:colOff>599760</xdr:colOff>
      <xdr:row>19</xdr:row>
      <xdr:rowOff>56820</xdr:rowOff>
    </xdr:to>
    <xdr:sp macro="" textlink="">
      <xdr:nvSpPr>
        <xdr:cNvPr id="10" name="TextBox 5">
          <a:extLst>
            <a:ext uri="{FF2B5EF4-FFF2-40B4-BE49-F238E27FC236}">
              <a16:creationId xmlns:a16="http://schemas.microsoft.com/office/drawing/2014/main" id="{00000000-0008-0000-0200-00000A000000}"/>
            </a:ext>
          </a:extLst>
        </xdr:cNvPr>
        <xdr:cNvSpPr/>
      </xdr:nvSpPr>
      <xdr:spPr>
        <a:xfrm>
          <a:off x="600120" y="971640"/>
          <a:ext cx="4800240" cy="2876040"/>
        </a:xfrm>
        <a:prstGeom prst="rect">
          <a:avLst/>
        </a:prstGeom>
        <a:solidFill>
          <a:srgbClr val="FFFFFF"/>
        </a:solidFill>
        <a:ln w="9525">
          <a:solidFill>
            <a:srgbClr val="FFFFFF">
              <a:shade val="50000"/>
            </a:srgbClr>
          </a:solidFill>
          <a:round/>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nSpc>
              <a:spcPct val="100000"/>
            </a:lnSpc>
          </a:pPr>
          <a:r>
            <a:rPr lang="en-GB" sz="1200" b="0" strike="noStrike" spc="-1">
              <a:solidFill>
                <a:schemeClr val="dk1"/>
              </a:solidFill>
              <a:latin typeface="Calibri"/>
            </a:rPr>
            <a:t>This template is for reference only. </a:t>
          </a:r>
          <a:br/>
          <a:endParaRPr lang="en-US" sz="1200" b="0" strike="noStrike" spc="-1">
            <a:latin typeface="Times New Roman"/>
          </a:endParaRPr>
        </a:p>
        <a:p>
          <a:pPr>
            <a:lnSpc>
              <a:spcPct val="100000"/>
            </a:lnSpc>
          </a:pPr>
          <a:r>
            <a:rPr lang="en-GB" sz="1200" b="0" strike="noStrike" spc="-1">
              <a:solidFill>
                <a:schemeClr val="dk1"/>
              </a:solidFill>
              <a:latin typeface="Calibri"/>
            </a:rPr>
            <a:t>Plaky aims to provide the most accurate and up-to-date information at all times. Plaky makes no warranties or representations of any kind, expressed or implied, about the accuracy, completeness, and reliability of the information and formulas provided in this template. </a:t>
          </a:r>
          <a:br/>
          <a:br/>
          <a:r>
            <a:rPr lang="en-GB" sz="1200" b="0" strike="noStrike" spc="-1">
              <a:solidFill>
                <a:schemeClr val="dk1"/>
              </a:solidFill>
              <a:latin typeface="Calibri"/>
            </a:rPr>
            <a:t>Plaky shall not be liable for any indirect, incidental, special, consequential, or exemplary damages, or any loss of profits or revenues caused directly or indirectly by the use of this template. Plaky shall not be liable for any loss of data, goodwill, use, or any other intangible losses arising out of your access to, use, or inability to use this template. </a:t>
          </a:r>
          <a:br/>
          <a:br/>
          <a:r>
            <a:rPr lang="en-GB" sz="1200" b="0" strike="noStrike" spc="-1">
              <a:solidFill>
                <a:schemeClr val="dk1"/>
              </a:solidFill>
              <a:latin typeface="Calibri"/>
            </a:rPr>
            <a:t>Use this template at your own risk.</a:t>
          </a:r>
          <a:endParaRPr lang="en-US" sz="1200" b="0" strike="noStrike" spc="-1">
            <a:latin typeface="Times New Roman"/>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14:W32" totalsRowShown="0" headerRowDxfId="1" dataDxfId="0">
  <autoFilter ref="B14:W32" xr:uid="{00000000-0009-0000-0100-000001000000}"/>
  <tableColumns count="22">
    <tableColumn id="1" xr3:uid="{00000000-0010-0000-0000-000001000000}" name="Bug     ID" dataDxfId="23"/>
    <tableColumn id="2" xr3:uid="{00000000-0010-0000-0000-000002000000}" name="Status" dataDxfId="22"/>
    <tableColumn id="3" xr3:uid="{00000000-0010-0000-0000-000003000000}" name="Title/Summary" dataDxfId="21"/>
    <tableColumn id="4" xr3:uid="{00000000-0010-0000-0000-000004000000}" name="Severity" dataDxfId="20"/>
    <tableColumn id="5" xr3:uid="{00000000-0010-0000-0000-000005000000}" name="Priority" dataDxfId="19"/>
    <tableColumn id="6" xr3:uid="{00000000-0010-0000-0000-000006000000}" name="Issue type" dataDxfId="18"/>
    <tableColumn id="7" xr3:uid="{00000000-0010-0000-0000-000007000000}" name="Classification" dataDxfId="17"/>
    <tableColumn id="8" xr3:uid="{00000000-0010-0000-0000-000008000000}" name="Expected result" dataDxfId="16"/>
    <tableColumn id="9" xr3:uid="{00000000-0010-0000-0000-000009000000}" name="Actual result" dataDxfId="15"/>
    <tableColumn id="10" xr3:uid="{00000000-0010-0000-0000-00000A000000}" name="Step-by-step" dataDxfId="14"/>
    <tableColumn id="11" xr3:uid="{00000000-0010-0000-0000-00000B000000}" name="Environment" dataDxfId="13"/>
    <tableColumn id="12" xr3:uid="{00000000-0010-0000-0000-00000C000000}" name="Links" dataDxfId="12"/>
    <tableColumn id="13" xr3:uid="{00000000-0010-0000-0000-00000D000000}" name="Frequency" dataDxfId="11"/>
    <tableColumn id="14" xr3:uid="{00000000-0010-0000-0000-00000E000000}" name="Reporter" dataDxfId="10"/>
    <tableColumn id="15" xr3:uid="{00000000-0010-0000-0000-00000F000000}" name="Assignee" dataDxfId="9"/>
    <tableColumn id="16" xr3:uid="{00000000-0010-0000-0000-000010000000}" name="Reported on" dataDxfId="8"/>
    <tableColumn id="17" xr3:uid="{00000000-0010-0000-0000-000011000000}" name="Due date" dataDxfId="7"/>
    <tableColumn id="18" xr3:uid="{00000000-0010-0000-0000-000012000000}" name="Days left" dataDxfId="6"/>
    <tableColumn id="19" xr3:uid="{00000000-0010-0000-0000-000013000000}" name="Date closed" dataDxfId="5"/>
    <tableColumn id="20" xr3:uid="{00000000-0010-0000-0000-000014000000}" name="Time logged" dataDxfId="4"/>
    <tableColumn id="21" xr3:uid="{00000000-0010-0000-0000-000015000000}" name="Notes/Comments" dataDxfId="3"/>
    <tableColumn id="22" xr3:uid="{00000000-0010-0000-0000-000016000000}" name="Resolution" dataDxfId="2"/>
  </tableColumns>
  <tableStyleInfo showFirstColumn="0" showLastColumn="0" showRowStripes="1" showColumnStripes="0"/>
</table>
</file>

<file path=xl/theme/theme1.xml><?xml version="1.0" encoding="utf-8"?>
<a:theme xmlns:a="http://schemas.openxmlformats.org/drawingml/2006/main" name="Office Theme">
  <a:themeElements>
    <a:clrScheme name="Elemental">
      <a:dk1>
        <a:srgbClr val="000000"/>
      </a:dk1>
      <a:lt1>
        <a:srgbClr val="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4A8EF2"/>
  </sheetPr>
  <dimension ref="B1:W32"/>
  <sheetViews>
    <sheetView showGridLines="0" tabSelected="1" zoomScaleNormal="100" workbookViewId="0">
      <pane ySplit="1" topLeftCell="A2" activePane="bottomLeft" state="frozen"/>
      <selection pane="bottomLeft" activeCell="D23" sqref="D23"/>
    </sheetView>
  </sheetViews>
  <sheetFormatPr baseColWidth="10" defaultColWidth="9.1640625" defaultRowHeight="14" x14ac:dyDescent="0.15"/>
  <cols>
    <col min="1" max="1" width="2.1640625" style="9" customWidth="1"/>
    <col min="2" max="2" width="8.1640625" style="9" customWidth="1"/>
    <col min="3" max="3" width="12.83203125" style="9" customWidth="1"/>
    <col min="4" max="4" width="27.5" style="9" customWidth="1"/>
    <col min="5" max="5" width="12.6640625" style="9" customWidth="1"/>
    <col min="6" max="6" width="12.5" style="9" customWidth="1"/>
    <col min="7" max="7" width="13" style="9" customWidth="1"/>
    <col min="8" max="8" width="16.33203125" style="9" customWidth="1"/>
    <col min="9" max="9" width="21.6640625" style="9" customWidth="1"/>
    <col min="10" max="10" width="22.6640625" style="9" customWidth="1"/>
    <col min="11" max="11" width="32.5" style="9" customWidth="1"/>
    <col min="12" max="12" width="16.5" style="9" customWidth="1"/>
    <col min="13" max="13" width="16.33203125" style="9" customWidth="1"/>
    <col min="14" max="15" width="14.83203125" style="9" customWidth="1"/>
    <col min="16" max="16" width="16.1640625" style="9" customWidth="1"/>
    <col min="17" max="18" width="15" style="9" customWidth="1"/>
    <col min="19" max="20" width="14.5" style="9" customWidth="1"/>
    <col min="21" max="21" width="13" style="9" customWidth="1"/>
    <col min="22" max="22" width="34.83203125" style="9" customWidth="1"/>
    <col min="23" max="23" width="42.6640625" style="9" customWidth="1"/>
    <col min="24" max="16384" width="9.1640625" style="9"/>
  </cols>
  <sheetData>
    <row r="1" spans="2:23" s="1" customFormat="1" ht="46.5" customHeight="1" x14ac:dyDescent="0.15">
      <c r="D1" s="2" t="s">
        <v>0</v>
      </c>
      <c r="E1" s="3"/>
      <c r="F1" s="3"/>
      <c r="G1" s="4"/>
      <c r="H1" s="4"/>
      <c r="I1" s="5" t="s">
        <v>1</v>
      </c>
      <c r="J1" s="6" t="s">
        <v>2</v>
      </c>
      <c r="K1" s="7" t="s">
        <v>3</v>
      </c>
      <c r="L1" s="8" t="s">
        <v>4</v>
      </c>
      <c r="M1" s="8"/>
    </row>
    <row r="2" spans="2:23" ht="13.5" customHeight="1" x14ac:dyDescent="0.15">
      <c r="D2" s="10"/>
      <c r="E2" s="11"/>
      <c r="F2" s="11"/>
      <c r="G2" s="12"/>
      <c r="H2" s="12"/>
    </row>
    <row r="3" spans="2:23" ht="20.25" customHeight="1" x14ac:dyDescent="0.15">
      <c r="B3" s="13"/>
      <c r="C3" s="13"/>
      <c r="D3" s="14" t="s">
        <v>5</v>
      </c>
      <c r="E3" s="15" t="s">
        <v>6</v>
      </c>
      <c r="F3" s="15" t="s">
        <v>7</v>
      </c>
      <c r="G3" s="16" t="s">
        <v>8</v>
      </c>
      <c r="H3" s="17" t="s">
        <v>9</v>
      </c>
      <c r="I3" s="13"/>
      <c r="J3" s="18" t="s">
        <v>10</v>
      </c>
      <c r="K3" s="13"/>
      <c r="L3" s="13"/>
      <c r="M3" s="13"/>
      <c r="N3" s="13"/>
      <c r="O3" s="13"/>
      <c r="P3" s="13"/>
    </row>
    <row r="4" spans="2:23" ht="18.75" customHeight="1" x14ac:dyDescent="0.15">
      <c r="B4" s="13"/>
      <c r="C4" s="13"/>
      <c r="D4" s="19" t="s">
        <v>11</v>
      </c>
      <c r="E4" s="20">
        <f>COUNTIFS(Table1[Status], "To do", Table1[Priority], "High")</f>
        <v>1</v>
      </c>
      <c r="F4" s="21">
        <f>COUNTIFS(Table1[Status], "To do", Table1[Priority], "Medium")</f>
        <v>0</v>
      </c>
      <c r="G4" s="22">
        <f>COUNTIFS(Table1[Status], "To do", Table1[Priority], "Low")</f>
        <v>0</v>
      </c>
      <c r="H4" s="23">
        <f t="shared" ref="H4:H11" si="0">SUM(E4:G4)</f>
        <v>1</v>
      </c>
      <c r="I4" s="13"/>
      <c r="J4" s="24">
        <f ca="1">COUNTIF(Table1[Days left], "&lt;0")</f>
        <v>5</v>
      </c>
      <c r="K4" s="13"/>
      <c r="L4" s="13"/>
      <c r="M4" s="13"/>
      <c r="N4" s="13"/>
      <c r="O4" s="13"/>
      <c r="P4" s="13"/>
    </row>
    <row r="5" spans="2:23" ht="18.75" customHeight="1" x14ac:dyDescent="0.15">
      <c r="B5" s="13"/>
      <c r="C5" s="13"/>
      <c r="D5" s="19" t="s">
        <v>12</v>
      </c>
      <c r="E5" s="25">
        <f>COUNTIFS(Table1[Status], "In progress", Table1[Priority], "High")</f>
        <v>2</v>
      </c>
      <c r="F5" s="26">
        <f>COUNTIFS(Table1[Status], "In progress", Table1[Priority], "Medium")</f>
        <v>0</v>
      </c>
      <c r="G5" s="27">
        <f>COUNTIFS(Table1[Status], "In progress", Table1[Priority], "Low")</f>
        <v>1</v>
      </c>
      <c r="H5" s="28">
        <f t="shared" si="0"/>
        <v>3</v>
      </c>
      <c r="I5" s="13"/>
      <c r="J5" s="24"/>
      <c r="K5" s="13"/>
      <c r="L5" s="13"/>
      <c r="M5" s="13"/>
      <c r="N5" s="13"/>
      <c r="O5" s="13"/>
      <c r="P5" s="13"/>
    </row>
    <row r="6" spans="2:23" ht="18.75" customHeight="1" x14ac:dyDescent="0.15">
      <c r="B6" s="13"/>
      <c r="C6" s="13"/>
      <c r="D6" s="19" t="s">
        <v>13</v>
      </c>
      <c r="E6" s="25">
        <f>COUNTIFS(Table1[Status], "Done", Table1[Priority], "High")</f>
        <v>0</v>
      </c>
      <c r="F6" s="26">
        <f>COUNTIFS(Table1[Status], "Done", Table1[Priority], "Medium")</f>
        <v>1</v>
      </c>
      <c r="G6" s="27">
        <f>COUNTIFS(Table1[Status], "Done", Table1[Priority], "Low")</f>
        <v>0</v>
      </c>
      <c r="H6" s="28">
        <f t="shared" si="0"/>
        <v>1</v>
      </c>
      <c r="I6" s="13"/>
      <c r="J6" s="24"/>
      <c r="K6" s="13"/>
      <c r="L6" s="13"/>
      <c r="M6" s="13"/>
      <c r="N6" s="13"/>
      <c r="O6" s="13"/>
      <c r="P6" s="13"/>
    </row>
    <row r="7" spans="2:23" ht="18.75" customHeight="1" x14ac:dyDescent="0.15">
      <c r="B7" s="13"/>
      <c r="C7" s="13"/>
      <c r="D7" s="19" t="s">
        <v>14</v>
      </c>
      <c r="E7" s="25">
        <f>COUNTIFS(Table1[Status], "In review", Table1[Priority], "High")</f>
        <v>1</v>
      </c>
      <c r="F7" s="26">
        <f>COUNTIFS(Table1[Status], "In review", Table1[Priority], "Medium")</f>
        <v>0</v>
      </c>
      <c r="G7" s="27">
        <f>COUNTIFS(Table1[Status], "In review", Table1[Priority], "Low")</f>
        <v>0</v>
      </c>
      <c r="H7" s="28">
        <f t="shared" si="0"/>
        <v>1</v>
      </c>
      <c r="I7" s="13"/>
      <c r="J7" s="13"/>
      <c r="K7" s="13"/>
      <c r="L7" s="13"/>
      <c r="M7" s="13"/>
      <c r="N7" s="13"/>
      <c r="O7" s="13"/>
      <c r="P7" s="13"/>
    </row>
    <row r="8" spans="2:23" ht="18.75" customHeight="1" x14ac:dyDescent="0.15">
      <c r="B8" s="13"/>
      <c r="C8" s="13"/>
      <c r="D8" s="19" t="s">
        <v>15</v>
      </c>
      <c r="E8" s="25">
        <f>COUNTIFS(Table1[Status], "At risk", Table1[Priority], "High")</f>
        <v>0</v>
      </c>
      <c r="F8" s="26">
        <f>COUNTIFS(Table1[Status], "At risk", Table1[Priority], "Medium")</f>
        <v>0</v>
      </c>
      <c r="G8" s="27">
        <f>COUNTIFS(Table1[Status], "At risk", Table1[Priority], "Low")</f>
        <v>0</v>
      </c>
      <c r="H8" s="28">
        <f t="shared" si="0"/>
        <v>0</v>
      </c>
      <c r="I8" s="13"/>
      <c r="J8" s="13"/>
      <c r="K8" s="13"/>
      <c r="L8" s="13"/>
      <c r="M8" s="13"/>
      <c r="N8" s="13"/>
      <c r="O8" s="13"/>
      <c r="P8" s="13"/>
    </row>
    <row r="9" spans="2:23" ht="18.75" customHeight="1" x14ac:dyDescent="0.15">
      <c r="B9" s="13"/>
      <c r="C9" s="13"/>
      <c r="D9" s="19" t="s">
        <v>16</v>
      </c>
      <c r="E9" s="25">
        <f>COUNTIFS(Table1[Status], "Blocked", Table1[Priority], "High")</f>
        <v>0</v>
      </c>
      <c r="F9" s="26">
        <f>COUNTIFS(Table1[Status], "Blocked", Table1[Priority], "Medium")</f>
        <v>0</v>
      </c>
      <c r="G9" s="27">
        <f>COUNTIFS(Table1[Status], "Blocked", Table1[Priority], "Low")</f>
        <v>0</v>
      </c>
      <c r="H9" s="28">
        <f t="shared" si="0"/>
        <v>0</v>
      </c>
      <c r="I9" s="13"/>
      <c r="J9" s="18" t="s">
        <v>17</v>
      </c>
      <c r="K9" s="13"/>
      <c r="L9" s="13"/>
      <c r="M9" s="13"/>
      <c r="N9" s="13"/>
      <c r="O9" s="13"/>
      <c r="P9" s="13"/>
    </row>
    <row r="10" spans="2:23" ht="18.75" customHeight="1" x14ac:dyDescent="0.15">
      <c r="B10" s="13"/>
      <c r="C10" s="13"/>
      <c r="D10" s="19" t="s">
        <v>18</v>
      </c>
      <c r="E10" s="25">
        <f>COUNTIFS(Table1[Status], "Postponed", Table1[Priority], "High")</f>
        <v>0</v>
      </c>
      <c r="F10" s="26">
        <f>COUNTIFS(Table1[Status], "Postponed", Table1[Priority], "Medium")</f>
        <v>1</v>
      </c>
      <c r="G10" s="27">
        <f>COUNTIFS(Table1[Status], "Postponed", Table1[Priority], "Low")</f>
        <v>0</v>
      </c>
      <c r="H10" s="28">
        <f t="shared" si="0"/>
        <v>1</v>
      </c>
      <c r="I10" s="13"/>
      <c r="J10" s="24">
        <f>COUNTIF(Table1[Priority], "High")</f>
        <v>4</v>
      </c>
      <c r="K10" s="13"/>
      <c r="L10" s="13"/>
      <c r="M10" s="13"/>
      <c r="N10" s="13"/>
      <c r="O10" s="13"/>
      <c r="P10" s="13"/>
    </row>
    <row r="11" spans="2:23" ht="18.75" customHeight="1" x14ac:dyDescent="0.15">
      <c r="B11" s="13"/>
      <c r="C11" s="13"/>
      <c r="D11" s="29" t="s">
        <v>19</v>
      </c>
      <c r="E11" s="30">
        <f>COUNTIFS(Table1[Status], "Discarded", Table1[Priority], "High")</f>
        <v>0</v>
      </c>
      <c r="F11" s="31">
        <f>COUNTIFS(Table1[Status], "Discarded", Table1[Priority], "Medium")</f>
        <v>0</v>
      </c>
      <c r="G11" s="32">
        <f>COUNTIFS(Table1[Status], "Discarded", Table1[Priority], "Low")</f>
        <v>1</v>
      </c>
      <c r="H11" s="33">
        <f t="shared" si="0"/>
        <v>1</v>
      </c>
      <c r="I11" s="13"/>
      <c r="J11" s="24"/>
      <c r="K11" s="13"/>
      <c r="L11" s="13"/>
      <c r="M11" s="13"/>
      <c r="N11" s="13"/>
      <c r="O11" s="13"/>
      <c r="P11" s="13"/>
    </row>
    <row r="12" spans="2:23" ht="22.5" customHeight="1" x14ac:dyDescent="0.15">
      <c r="B12" s="13"/>
      <c r="C12" s="13"/>
      <c r="D12" s="34" t="s">
        <v>9</v>
      </c>
      <c r="E12" s="35">
        <f>SUM(E4:E11)</f>
        <v>4</v>
      </c>
      <c r="F12" s="35">
        <f>SUM(F4:F11)</f>
        <v>2</v>
      </c>
      <c r="G12" s="35">
        <f>SUM(G4:G11)</f>
        <v>2</v>
      </c>
      <c r="H12" s="36">
        <f>SUM(H4:H11)</f>
        <v>8</v>
      </c>
      <c r="I12" s="13"/>
      <c r="J12" s="24"/>
      <c r="K12" s="13"/>
      <c r="L12" s="13"/>
      <c r="M12" s="13"/>
      <c r="N12" s="13"/>
      <c r="O12" s="13"/>
      <c r="P12" s="13"/>
    </row>
    <row r="14" spans="2:23" ht="31.5" customHeight="1" x14ac:dyDescent="0.15">
      <c r="B14" s="37" t="s">
        <v>20</v>
      </c>
      <c r="C14" s="37" t="s">
        <v>21</v>
      </c>
      <c r="D14" s="37" t="s">
        <v>22</v>
      </c>
      <c r="E14" s="37" t="s">
        <v>23</v>
      </c>
      <c r="F14" s="37" t="s">
        <v>24</v>
      </c>
      <c r="G14" s="37" t="s">
        <v>25</v>
      </c>
      <c r="H14" s="37" t="s">
        <v>26</v>
      </c>
      <c r="I14" s="37" t="s">
        <v>27</v>
      </c>
      <c r="J14" s="37" t="s">
        <v>28</v>
      </c>
      <c r="K14" s="37" t="s">
        <v>29</v>
      </c>
      <c r="L14" s="37" t="s">
        <v>30</v>
      </c>
      <c r="M14" s="37" t="s">
        <v>31</v>
      </c>
      <c r="N14" s="37" t="s">
        <v>32</v>
      </c>
      <c r="O14" s="37" t="s">
        <v>33</v>
      </c>
      <c r="P14" s="37" t="s">
        <v>34</v>
      </c>
      <c r="Q14" s="37" t="s">
        <v>35</v>
      </c>
      <c r="R14" s="37" t="s">
        <v>36</v>
      </c>
      <c r="S14" s="37" t="s">
        <v>37</v>
      </c>
      <c r="T14" s="37" t="s">
        <v>38</v>
      </c>
      <c r="U14" s="37" t="s">
        <v>39</v>
      </c>
      <c r="V14" s="37" t="s">
        <v>40</v>
      </c>
      <c r="W14" s="37" t="s">
        <v>41</v>
      </c>
    </row>
    <row r="15" spans="2:23" ht="19.5" customHeight="1" x14ac:dyDescent="0.15">
      <c r="B15" s="38"/>
      <c r="C15" s="39" t="s">
        <v>11</v>
      </c>
      <c r="D15" s="40"/>
      <c r="E15" s="39" t="s">
        <v>7</v>
      </c>
      <c r="F15" s="39" t="s">
        <v>6</v>
      </c>
      <c r="G15" s="39" t="s">
        <v>42</v>
      </c>
      <c r="H15" s="39" t="s">
        <v>43</v>
      </c>
      <c r="I15" s="40"/>
      <c r="J15" s="40"/>
      <c r="K15" s="40"/>
      <c r="L15" s="40"/>
      <c r="M15" s="40"/>
      <c r="N15" s="39" t="s">
        <v>44</v>
      </c>
      <c r="O15" s="41" t="s">
        <v>45</v>
      </c>
      <c r="P15" s="41" t="s">
        <v>46</v>
      </c>
      <c r="Q15" s="42">
        <v>45353</v>
      </c>
      <c r="R15" s="42">
        <v>45366</v>
      </c>
      <c r="S15" s="38" t="str">
        <f ca="1">IF(OR(status="Done",status="",status="To do",due_date=""),"-",NETWORKDAYS.INTL(TODAY(),due_date,1,Settings!$O$6:$O$105))</f>
        <v>-</v>
      </c>
      <c r="T15" s="42">
        <v>45364</v>
      </c>
      <c r="U15" s="43"/>
      <c r="V15" s="40"/>
      <c r="W15" s="44"/>
    </row>
    <row r="16" spans="2:23" ht="19.5" customHeight="1" x14ac:dyDescent="0.15">
      <c r="B16" s="43"/>
      <c r="C16" s="39" t="s">
        <v>13</v>
      </c>
      <c r="D16" s="40"/>
      <c r="E16" s="39" t="s">
        <v>47</v>
      </c>
      <c r="F16" s="39" t="s">
        <v>7</v>
      </c>
      <c r="G16" s="39" t="s">
        <v>48</v>
      </c>
      <c r="H16" s="39" t="s">
        <v>49</v>
      </c>
      <c r="I16" s="40"/>
      <c r="J16" s="40"/>
      <c r="K16" s="40"/>
      <c r="L16" s="40"/>
      <c r="M16" s="40"/>
      <c r="N16" s="39" t="s">
        <v>50</v>
      </c>
      <c r="O16" s="41" t="s">
        <v>51</v>
      </c>
      <c r="P16" s="41" t="s">
        <v>52</v>
      </c>
      <c r="Q16" s="42"/>
      <c r="R16" s="42"/>
      <c r="S16" s="38" t="str">
        <f ca="1">IF(OR(status="Done",status="",status="To do",due_date=""),"-",NETWORKDAYS.INTL(TODAY(),due_date,1,Settings!$O$6:$O$105))</f>
        <v>-</v>
      </c>
      <c r="T16" s="42"/>
      <c r="U16" s="43"/>
      <c r="V16" s="40"/>
      <c r="W16" s="40"/>
    </row>
    <row r="17" spans="2:23" ht="19.5" customHeight="1" x14ac:dyDescent="0.15">
      <c r="B17" s="43"/>
      <c r="C17" s="39" t="s">
        <v>12</v>
      </c>
      <c r="D17" s="40"/>
      <c r="E17" s="39" t="s">
        <v>53</v>
      </c>
      <c r="F17" s="39" t="s">
        <v>8</v>
      </c>
      <c r="G17" s="39" t="s">
        <v>54</v>
      </c>
      <c r="H17" s="39" t="s">
        <v>55</v>
      </c>
      <c r="I17" s="40"/>
      <c r="J17" s="40"/>
      <c r="K17" s="40"/>
      <c r="L17" s="40"/>
      <c r="M17" s="40"/>
      <c r="N17" s="39" t="s">
        <v>56</v>
      </c>
      <c r="O17" s="41" t="s">
        <v>57</v>
      </c>
      <c r="P17" s="41" t="s">
        <v>58</v>
      </c>
      <c r="Q17" s="42"/>
      <c r="R17" s="42">
        <v>45376</v>
      </c>
      <c r="S17" s="38">
        <f ca="1">IF(OR(status="Done",status="",status="To do",due_date=""),"-",NETWORKDAYS.INTL(TODAY(),due_date,1,Settings!$O$6:$O$105))</f>
        <v>-591</v>
      </c>
      <c r="T17" s="42"/>
      <c r="U17" s="43"/>
      <c r="V17" s="40"/>
      <c r="W17" s="40"/>
    </row>
    <row r="18" spans="2:23" ht="19.5" customHeight="1" x14ac:dyDescent="0.15">
      <c r="B18" s="43"/>
      <c r="C18" s="39" t="s">
        <v>14</v>
      </c>
      <c r="D18" s="40"/>
      <c r="E18" s="39" t="s">
        <v>59</v>
      </c>
      <c r="F18" s="39" t="s">
        <v>6</v>
      </c>
      <c r="G18" s="39"/>
      <c r="H18" s="39" t="s">
        <v>60</v>
      </c>
      <c r="I18" s="40"/>
      <c r="J18" s="40"/>
      <c r="K18" s="40"/>
      <c r="L18" s="40"/>
      <c r="M18" s="40"/>
      <c r="N18" s="39" t="s">
        <v>61</v>
      </c>
      <c r="O18" s="41" t="s">
        <v>62</v>
      </c>
      <c r="P18" s="41" t="s">
        <v>63</v>
      </c>
      <c r="Q18" s="42"/>
      <c r="R18" s="42">
        <v>45366</v>
      </c>
      <c r="S18" s="38">
        <f ca="1">IF(OR(status="Done",status="",status="To do",due_date=""),"-",NETWORKDAYS.INTL(TODAY(),due_date,1,Settings!$O$6:$O$105))</f>
        <v>-597</v>
      </c>
      <c r="T18" s="42"/>
      <c r="U18" s="43"/>
      <c r="V18" s="40"/>
      <c r="W18" s="40"/>
    </row>
    <row r="19" spans="2:23" ht="19.5" customHeight="1" x14ac:dyDescent="0.15">
      <c r="B19" s="43"/>
      <c r="C19" s="39" t="s">
        <v>18</v>
      </c>
      <c r="D19" s="40"/>
      <c r="E19" s="39"/>
      <c r="F19" s="39" t="s">
        <v>7</v>
      </c>
      <c r="G19" s="39"/>
      <c r="H19" s="39" t="s">
        <v>64</v>
      </c>
      <c r="I19" s="40"/>
      <c r="J19" s="40"/>
      <c r="K19" s="40"/>
      <c r="L19" s="40"/>
      <c r="M19" s="40"/>
      <c r="N19" s="39"/>
      <c r="O19" s="41"/>
      <c r="P19" s="41"/>
      <c r="Q19" s="42"/>
      <c r="R19" s="42">
        <v>45369</v>
      </c>
      <c r="S19" s="38">
        <f ca="1">IF(OR(status="Done",status="",status="To do",due_date=""),"-",NETWORKDAYS.INTL(TODAY(),due_date,1,Settings!$O$6:$O$105))</f>
        <v>-596</v>
      </c>
      <c r="T19" s="42"/>
      <c r="U19" s="43"/>
      <c r="V19" s="40"/>
      <c r="W19" s="40"/>
    </row>
    <row r="20" spans="2:23" ht="19.5" customHeight="1" x14ac:dyDescent="0.15">
      <c r="B20" s="43"/>
      <c r="C20" s="39" t="s">
        <v>19</v>
      </c>
      <c r="D20" s="40"/>
      <c r="E20" s="39"/>
      <c r="F20" s="39" t="s">
        <v>8</v>
      </c>
      <c r="G20" s="39"/>
      <c r="H20" s="39"/>
      <c r="I20" s="40"/>
      <c r="J20" s="40"/>
      <c r="K20" s="40"/>
      <c r="L20" s="40"/>
      <c r="M20" s="40"/>
      <c r="N20" s="39"/>
      <c r="O20" s="41"/>
      <c r="P20" s="41"/>
      <c r="Q20" s="42"/>
      <c r="R20" s="42">
        <v>45365</v>
      </c>
      <c r="S20" s="38">
        <f ca="1">IF(OR(status="Done",status="",status="To do",due_date=""),"-",NETWORKDAYS.INTL(TODAY(),due_date,1,Settings!$O$6:$O$105))</f>
        <v>-598</v>
      </c>
      <c r="T20" s="42"/>
      <c r="U20" s="43"/>
      <c r="V20" s="40"/>
      <c r="W20" s="40"/>
    </row>
    <row r="21" spans="2:23" ht="19.5" customHeight="1" x14ac:dyDescent="0.15">
      <c r="B21" s="43"/>
      <c r="C21" s="39" t="s">
        <v>12</v>
      </c>
      <c r="D21" s="40"/>
      <c r="E21" s="39"/>
      <c r="F21" s="39" t="s">
        <v>6</v>
      </c>
      <c r="G21" s="39"/>
      <c r="H21" s="39"/>
      <c r="I21" s="40"/>
      <c r="J21" s="40"/>
      <c r="K21" s="40"/>
      <c r="L21" s="40"/>
      <c r="M21" s="40"/>
      <c r="N21" s="39"/>
      <c r="O21" s="41"/>
      <c r="P21" s="41"/>
      <c r="Q21" s="42"/>
      <c r="R21" s="42">
        <v>45363</v>
      </c>
      <c r="S21" s="38">
        <f ca="1">IF(OR(status="Done",status="",status="To do",due_date=""),"-",NETWORKDAYS.INTL(TODAY(),due_date,1,Settings!$O$6:$O$105))</f>
        <v>-600</v>
      </c>
      <c r="T21" s="42"/>
      <c r="U21" s="43"/>
      <c r="V21" s="40"/>
      <c r="W21" s="40"/>
    </row>
    <row r="22" spans="2:23" ht="19.5" customHeight="1" x14ac:dyDescent="0.15">
      <c r="B22" s="43"/>
      <c r="C22" s="39" t="s">
        <v>12</v>
      </c>
      <c r="D22" s="40"/>
      <c r="E22" s="39"/>
      <c r="F22" s="39" t="s">
        <v>6</v>
      </c>
      <c r="G22" s="39"/>
      <c r="H22" s="39"/>
      <c r="I22" s="40"/>
      <c r="J22" s="40"/>
      <c r="K22" s="40"/>
      <c r="L22" s="40"/>
      <c r="M22" s="40"/>
      <c r="N22" s="39"/>
      <c r="O22" s="41"/>
      <c r="P22" s="41"/>
      <c r="Q22" s="42"/>
      <c r="R22" s="42"/>
      <c r="S22" s="38" t="str">
        <f ca="1">IF(OR(status="Done",status="",status="To do",due_date=""),"-",NETWORKDAYS.INTL(TODAY(),due_date,1,Settings!$O$6:$O$105))</f>
        <v>-</v>
      </c>
      <c r="T22" s="42"/>
      <c r="U22" s="43"/>
      <c r="V22" s="40"/>
      <c r="W22" s="40"/>
    </row>
    <row r="23" spans="2:23" ht="19.5" customHeight="1" x14ac:dyDescent="0.15">
      <c r="B23" s="43"/>
      <c r="C23" s="39"/>
      <c r="D23" s="40"/>
      <c r="E23" s="39"/>
      <c r="F23" s="39"/>
      <c r="G23" s="39"/>
      <c r="H23" s="39"/>
      <c r="I23" s="40"/>
      <c r="J23" s="40"/>
      <c r="K23" s="40"/>
      <c r="L23" s="40"/>
      <c r="M23" s="40"/>
      <c r="N23" s="39"/>
      <c r="O23" s="41"/>
      <c r="P23" s="41"/>
      <c r="Q23" s="42"/>
      <c r="R23" s="42"/>
      <c r="S23" s="38" t="str">
        <f ca="1">IF(OR(status="Done",status="",status="To do",due_date=""),"-",NETWORKDAYS.INTL(TODAY(),due_date,1,Settings!$O$6:$O$105))</f>
        <v>-</v>
      </c>
      <c r="T23" s="42"/>
      <c r="U23" s="43"/>
      <c r="V23" s="40"/>
      <c r="W23" s="40"/>
    </row>
    <row r="24" spans="2:23" ht="19.5" customHeight="1" x14ac:dyDescent="0.15">
      <c r="B24" s="43"/>
      <c r="C24" s="39"/>
      <c r="D24" s="40"/>
      <c r="E24" s="39"/>
      <c r="F24" s="39"/>
      <c r="G24" s="39"/>
      <c r="H24" s="39"/>
      <c r="I24" s="40"/>
      <c r="J24" s="40"/>
      <c r="K24" s="40"/>
      <c r="L24" s="40"/>
      <c r="M24" s="40"/>
      <c r="N24" s="39"/>
      <c r="O24" s="41"/>
      <c r="P24" s="41"/>
      <c r="Q24" s="42"/>
      <c r="R24" s="42"/>
      <c r="S24" s="38" t="str">
        <f ca="1">IF(OR(status="Done",status="",status="To do",due_date=""),"-",NETWORKDAYS.INTL(TODAY(),due_date,1,Settings!$O$6:$O$105))</f>
        <v>-</v>
      </c>
      <c r="T24" s="42"/>
      <c r="U24" s="43"/>
      <c r="V24" s="40"/>
      <c r="W24" s="40"/>
    </row>
    <row r="25" spans="2:23" ht="19.5" customHeight="1" x14ac:dyDescent="0.15">
      <c r="B25" s="43"/>
      <c r="C25" s="39"/>
      <c r="D25" s="40"/>
      <c r="E25" s="39"/>
      <c r="F25" s="39"/>
      <c r="G25" s="39"/>
      <c r="H25" s="39"/>
      <c r="I25" s="40"/>
      <c r="J25" s="40"/>
      <c r="K25" s="40"/>
      <c r="L25" s="40"/>
      <c r="M25" s="40"/>
      <c r="N25" s="39"/>
      <c r="O25" s="41"/>
      <c r="P25" s="41"/>
      <c r="Q25" s="42"/>
      <c r="R25" s="42"/>
      <c r="S25" s="38" t="str">
        <f ca="1">IF(OR(status="Done",status="",status="To do",due_date=""),"-",NETWORKDAYS.INTL(TODAY(),due_date,1,Settings!$O$6:$O$105))</f>
        <v>-</v>
      </c>
      <c r="T25" s="42"/>
      <c r="U25" s="43"/>
      <c r="V25" s="40"/>
      <c r="W25" s="40"/>
    </row>
    <row r="26" spans="2:23" ht="19.5" customHeight="1" x14ac:dyDescent="0.15">
      <c r="B26" s="43"/>
      <c r="C26" s="39"/>
      <c r="D26" s="40"/>
      <c r="E26" s="39"/>
      <c r="F26" s="39"/>
      <c r="G26" s="39"/>
      <c r="H26" s="39"/>
      <c r="I26" s="40"/>
      <c r="J26" s="40"/>
      <c r="K26" s="40"/>
      <c r="L26" s="40"/>
      <c r="M26" s="40"/>
      <c r="N26" s="39"/>
      <c r="O26" s="41"/>
      <c r="P26" s="41"/>
      <c r="Q26" s="42"/>
      <c r="R26" s="42"/>
      <c r="S26" s="38" t="str">
        <f ca="1">IF(OR(status="Done",status="",status="To do",due_date=""),"-",NETWORKDAYS.INTL(TODAY(),due_date,1,Settings!$O$6:$O$105))</f>
        <v>-</v>
      </c>
      <c r="T26" s="42"/>
      <c r="U26" s="43"/>
      <c r="V26" s="40"/>
      <c r="W26" s="40"/>
    </row>
    <row r="27" spans="2:23" ht="19.5" customHeight="1" x14ac:dyDescent="0.15">
      <c r="B27" s="43"/>
      <c r="C27" s="39"/>
      <c r="D27" s="40"/>
      <c r="E27" s="39"/>
      <c r="F27" s="39"/>
      <c r="G27" s="39"/>
      <c r="H27" s="39"/>
      <c r="I27" s="40"/>
      <c r="J27" s="40"/>
      <c r="K27" s="40"/>
      <c r="L27" s="40"/>
      <c r="M27" s="40"/>
      <c r="N27" s="39"/>
      <c r="O27" s="41"/>
      <c r="P27" s="41"/>
      <c r="Q27" s="42"/>
      <c r="R27" s="42"/>
      <c r="S27" s="38" t="str">
        <f ca="1">IF(OR(status="Done",status="",status="To do",due_date=""),"-",NETWORKDAYS.INTL(TODAY(),due_date,1,Settings!$O$6:$O$105))</f>
        <v>-</v>
      </c>
      <c r="T27" s="42"/>
      <c r="U27" s="43"/>
      <c r="V27" s="40"/>
      <c r="W27" s="40"/>
    </row>
    <row r="28" spans="2:23" ht="19.5" customHeight="1" x14ac:dyDescent="0.15">
      <c r="B28" s="43"/>
      <c r="C28" s="39"/>
      <c r="D28" s="40"/>
      <c r="E28" s="39"/>
      <c r="F28" s="39"/>
      <c r="G28" s="39"/>
      <c r="H28" s="39"/>
      <c r="I28" s="40"/>
      <c r="J28" s="40"/>
      <c r="K28" s="40"/>
      <c r="L28" s="40"/>
      <c r="M28" s="40"/>
      <c r="N28" s="39"/>
      <c r="O28" s="41"/>
      <c r="P28" s="41"/>
      <c r="Q28" s="42"/>
      <c r="R28" s="42"/>
      <c r="S28" s="38" t="str">
        <f ca="1">IF(OR(status="Done",status="",status="To do",due_date=""),"-",NETWORKDAYS.INTL(TODAY(),due_date,1,Settings!$O$6:$O$105))</f>
        <v>-</v>
      </c>
      <c r="T28" s="42"/>
      <c r="U28" s="43"/>
      <c r="V28" s="40"/>
      <c r="W28" s="40"/>
    </row>
    <row r="29" spans="2:23" ht="19.5" customHeight="1" x14ac:dyDescent="0.15">
      <c r="B29" s="43"/>
      <c r="C29" s="39"/>
      <c r="D29" s="40"/>
      <c r="E29" s="39"/>
      <c r="F29" s="39"/>
      <c r="G29" s="39"/>
      <c r="H29" s="39"/>
      <c r="I29" s="40"/>
      <c r="J29" s="40"/>
      <c r="K29" s="40"/>
      <c r="L29" s="40"/>
      <c r="M29" s="40"/>
      <c r="N29" s="39"/>
      <c r="O29" s="41"/>
      <c r="P29" s="41"/>
      <c r="Q29" s="42"/>
      <c r="R29" s="42"/>
      <c r="S29" s="38" t="str">
        <f ca="1">IF(OR(status="Done",status="",status="To do",due_date=""),"-",NETWORKDAYS.INTL(TODAY(),due_date,1,Settings!$O$6:$O$105))</f>
        <v>-</v>
      </c>
      <c r="T29" s="42"/>
      <c r="U29" s="43"/>
      <c r="V29" s="40"/>
      <c r="W29" s="40"/>
    </row>
    <row r="30" spans="2:23" ht="19.5" customHeight="1" x14ac:dyDescent="0.15">
      <c r="B30" s="43"/>
      <c r="C30" s="39"/>
      <c r="D30" s="40"/>
      <c r="E30" s="39"/>
      <c r="F30" s="39"/>
      <c r="G30" s="39"/>
      <c r="H30" s="39"/>
      <c r="I30" s="40"/>
      <c r="J30" s="40"/>
      <c r="K30" s="40"/>
      <c r="L30" s="40"/>
      <c r="M30" s="40"/>
      <c r="N30" s="39"/>
      <c r="O30" s="41"/>
      <c r="P30" s="41"/>
      <c r="Q30" s="42"/>
      <c r="R30" s="42"/>
      <c r="S30" s="38" t="str">
        <f ca="1">IF(OR(status="Done",status="",status="To do",due_date=""),"-",NETWORKDAYS.INTL(TODAY(),due_date,1,Settings!$O$6:$O$105))</f>
        <v>-</v>
      </c>
      <c r="T30" s="42"/>
      <c r="U30" s="43"/>
      <c r="V30" s="40"/>
      <c r="W30" s="40"/>
    </row>
    <row r="31" spans="2:23" ht="19.5" customHeight="1" x14ac:dyDescent="0.15">
      <c r="B31" s="43"/>
      <c r="C31" s="39"/>
      <c r="D31" s="40"/>
      <c r="E31" s="39"/>
      <c r="F31" s="39"/>
      <c r="G31" s="39"/>
      <c r="H31" s="39"/>
      <c r="I31" s="40"/>
      <c r="J31" s="40"/>
      <c r="K31" s="40"/>
      <c r="L31" s="40"/>
      <c r="M31" s="40"/>
      <c r="N31" s="39"/>
      <c r="O31" s="41"/>
      <c r="P31" s="41"/>
      <c r="Q31" s="42"/>
      <c r="R31" s="42"/>
      <c r="S31" s="38" t="str">
        <f ca="1">IF(OR(status="Done",status="",status="To do",due_date=""),"-",NETWORKDAYS.INTL(TODAY(),due_date,1,Settings!$O$6:$O$105))</f>
        <v>-</v>
      </c>
      <c r="T31" s="42"/>
      <c r="U31" s="43"/>
      <c r="V31" s="40"/>
      <c r="W31" s="40"/>
    </row>
    <row r="32" spans="2:23" ht="19.5" customHeight="1" x14ac:dyDescent="0.15">
      <c r="B32" s="45"/>
      <c r="C32" s="46"/>
      <c r="D32" s="47"/>
      <c r="E32" s="39"/>
      <c r="F32" s="39"/>
      <c r="G32" s="46"/>
      <c r="H32" s="46"/>
      <c r="I32" s="48"/>
      <c r="J32" s="48"/>
      <c r="K32" s="48"/>
      <c r="L32" s="48"/>
      <c r="M32" s="48"/>
      <c r="N32" s="46"/>
      <c r="O32" s="49"/>
      <c r="P32" s="49"/>
      <c r="Q32" s="50"/>
      <c r="R32" s="50"/>
      <c r="S32" s="51" t="str">
        <f ca="1">IF(OR(status="Done",status="",status="To do",due_date=""),"-",NETWORKDAYS.INTL(TODAY(),due_date,1,Settings!$O$6:$O$105))</f>
        <v>-</v>
      </c>
      <c r="T32" s="50"/>
      <c r="U32" s="45"/>
      <c r="V32" s="48"/>
      <c r="W32" s="40"/>
    </row>
  </sheetData>
  <mergeCells count="3">
    <mergeCell ref="L1:M1"/>
    <mergeCell ref="J4:J6"/>
    <mergeCell ref="J10:J12"/>
  </mergeCells>
  <conditionalFormatting sqref="C15:C32">
    <cfRule type="cellIs" dxfId="53" priority="12" operator="equal">
      <formula>"In progress"</formula>
    </cfRule>
    <cfRule type="containsText" dxfId="52" priority="18" operator="containsText" text="Done">
      <formula>NOT(ISERROR(SEARCH("Done",C15)))</formula>
    </cfRule>
    <cfRule type="containsText" dxfId="51" priority="17" operator="containsText" text="In progress">
      <formula>NOT(ISERROR(SEARCH("In progress",C15)))</formula>
    </cfRule>
    <cfRule type="containsText" dxfId="50" priority="16" operator="containsText" text="In review">
      <formula>NOT(ISERROR(SEARCH("In review",C15)))</formula>
    </cfRule>
    <cfRule type="containsText" dxfId="49" priority="15" operator="containsText" text="Postponed">
      <formula>NOT(ISERROR(SEARCH("Postponed",C15)))</formula>
    </cfRule>
    <cfRule type="containsText" dxfId="48" priority="14" operator="containsText" text="Discarded">
      <formula>NOT(ISERROR(SEARCH("Discarded",C15)))</formula>
    </cfRule>
    <cfRule type="cellIs" dxfId="47" priority="13" operator="equal">
      <formula>"Done"</formula>
    </cfRule>
    <cfRule type="cellIs" dxfId="46" priority="9" operator="equal">
      <formula>"Discarded"</formula>
    </cfRule>
    <cfRule type="cellIs" dxfId="45" priority="10" operator="equal">
      <formula>"postponed"</formula>
    </cfRule>
    <cfRule type="cellIs" dxfId="44" priority="11" operator="equal">
      <formula>"In review"</formula>
    </cfRule>
  </conditionalFormatting>
  <conditionalFormatting sqref="E15:E32">
    <cfRule type="containsText" dxfId="43" priority="31" operator="containsText" text="Minor">
      <formula>NOT(ISERROR(SEARCH("Minor",E15)))</formula>
    </cfRule>
    <cfRule type="containsText" dxfId="42" priority="28" operator="containsText" text="Critical">
      <formula>NOT(ISERROR(SEARCH("Critical",E15)))</formula>
    </cfRule>
    <cfRule type="containsText" dxfId="41" priority="29" operator="containsText" text="Major">
      <formula>NOT(ISERROR(SEARCH("Major",E15)))</formula>
    </cfRule>
    <cfRule type="containsText" dxfId="40" priority="30" operator="containsText" text="Medium">
      <formula>NOT(ISERROR(SEARCH("Medium",E15)))</formula>
    </cfRule>
  </conditionalFormatting>
  <conditionalFormatting sqref="E15:G32">
    <cfRule type="cellIs" dxfId="39" priority="8" operator="equal">
      <formula>"Medium"</formula>
    </cfRule>
    <cfRule type="cellIs" dxfId="38" priority="7" operator="equal">
      <formula>"Major"</formula>
    </cfRule>
    <cfRule type="cellIs" dxfId="37" priority="6" operator="equal">
      <formula>"Minor"</formula>
    </cfRule>
    <cfRule type="cellIs" dxfId="36" priority="5" operator="equal">
      <formula>"Low"</formula>
    </cfRule>
    <cfRule type="cellIs" dxfId="35" priority="4" operator="equal">
      <formula>"New feature"</formula>
    </cfRule>
    <cfRule type="cellIs" dxfId="34" priority="3" operator="equal">
      <formula>"Suggestion"</formula>
    </cfRule>
    <cfRule type="cellIs" dxfId="33" priority="2" operator="equal">
      <formula>"High"</formula>
    </cfRule>
  </conditionalFormatting>
  <conditionalFormatting sqref="F15:F32">
    <cfRule type="containsText" dxfId="32" priority="25" operator="containsText" text="Low">
      <formula>NOT(ISERROR(SEARCH("Low",F15)))</formula>
    </cfRule>
    <cfRule type="containsText" dxfId="31" priority="26" operator="containsText" text="Medium">
      <formula>NOT(ISERROR(SEARCH("Medium",F15)))</formula>
    </cfRule>
    <cfRule type="containsText" dxfId="30" priority="27" operator="containsText" text="High">
      <formula>NOT(ISERROR(SEARCH("High",F15)))</formula>
    </cfRule>
  </conditionalFormatting>
  <conditionalFormatting sqref="G15:G32">
    <cfRule type="containsText" dxfId="29" priority="22" operator="containsText" text="Suggestion">
      <formula>NOT(ISERROR(SEARCH("Suggestion",G15)))</formula>
    </cfRule>
    <cfRule type="containsText" dxfId="28" priority="23" operator="containsText" text="New feature">
      <formula>NOT(ISERROR(SEARCH("New feature",G15)))</formula>
    </cfRule>
    <cfRule type="containsText" dxfId="27" priority="24" operator="containsText" text="Bug">
      <formula>NOT(ISERROR(SEARCH("Bug",G15)))</formula>
    </cfRule>
  </conditionalFormatting>
  <conditionalFormatting sqref="S15:S32">
    <cfRule type="cellIs" dxfId="26" priority="19" operator="equal">
      <formula>1</formula>
    </cfRule>
    <cfRule type="cellIs" dxfId="25" priority="20" operator="greaterThan">
      <formula>0</formula>
    </cfRule>
    <cfRule type="cellIs" dxfId="24" priority="21" operator="lessThan">
      <formula>0</formula>
    </cfRule>
  </conditionalFormatting>
  <pageMargins left="0.7" right="0.7" top="0.75" bottom="0.75" header="0.511811023622047" footer="0.511811023622047"/>
  <pageSetup orientation="portrait" horizontalDpi="300" verticalDpi="300"/>
  <drawing r:id="rId1"/>
  <tableParts count="1">
    <tablePart r:id="rId2"/>
  </tableParts>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000-000000000000}">
          <x14:formula1>
            <xm:f>OFFSET(Settings!$B$6,,,COUNTA(Settings!$B$6:$B$105))</xm:f>
          </x14:formula1>
          <x14:formula2>
            <xm:f>0</xm:f>
          </x14:formula2>
          <xm:sqref>C15:C31</xm:sqref>
        </x14:dataValidation>
        <x14:dataValidation type="list" allowBlank="1" showInputMessage="1" showErrorMessage="1" xr:uid="{00000000-0002-0000-0000-000001000000}">
          <x14:formula1>
            <xm:f>OFFSET(Settings!$C$6,,,COUNTA(Settings!$C$6:$C$105))</xm:f>
          </x14:formula1>
          <x14:formula2>
            <xm:f>0</xm:f>
          </x14:formula2>
          <xm:sqref>E15:E32</xm:sqref>
        </x14:dataValidation>
        <x14:dataValidation type="list" allowBlank="1" showInputMessage="1" showErrorMessage="1" xr:uid="{00000000-0002-0000-0000-000002000000}">
          <x14:formula1>
            <xm:f>OFFSET(Settings!$D$6,,,COUNTA(Settings!$D$6:$D$105))</xm:f>
          </x14:formula1>
          <x14:formula2>
            <xm:f>0</xm:f>
          </x14:formula2>
          <xm:sqref>F15:F32</xm:sqref>
        </x14:dataValidation>
        <x14:dataValidation type="list" allowBlank="1" showInputMessage="1" showErrorMessage="1" xr:uid="{00000000-0002-0000-0000-000003000000}">
          <x14:formula1>
            <xm:f>OFFSET(Settings!$E$6,,,COUNTA(Settings!$E$6:$E$105))</xm:f>
          </x14:formula1>
          <x14:formula2>
            <xm:f>0</xm:f>
          </x14:formula2>
          <xm:sqref>G15:G32</xm:sqref>
        </x14:dataValidation>
        <x14:dataValidation type="list" allowBlank="1" showInputMessage="1" showErrorMessage="1" xr:uid="{00000000-0002-0000-0000-000004000000}">
          <x14:formula1>
            <xm:f>OFFSET(Settings!$F$6,,,COUNTA(Settings!$F$6:$F$105))</xm:f>
          </x14:formula1>
          <x14:formula2>
            <xm:f>0</xm:f>
          </x14:formula2>
          <xm:sqref>H15:H32</xm:sqref>
        </x14:dataValidation>
        <x14:dataValidation type="list" allowBlank="1" showInputMessage="1" showErrorMessage="1" xr:uid="{00000000-0002-0000-0000-000005000000}">
          <x14:formula1>
            <xm:f>OFFSET(Settings!$G$6,,,COUNTA(Settings!$G$6:$G$105))</xm:f>
          </x14:formula1>
          <x14:formula2>
            <xm:f>0</xm:f>
          </x14:formula2>
          <xm:sqref>N15:N32</xm:sqref>
        </x14:dataValidation>
        <x14:dataValidation type="list" allowBlank="1" showInputMessage="1" showErrorMessage="1" xr:uid="{00000000-0002-0000-0000-000006000000}">
          <x14:formula1>
            <xm:f>OFFSET(Settings!$H$6,,,COUNTA(Settings!$H$6:$H$105))</xm:f>
          </x14:formula1>
          <x14:formula2>
            <xm:f>0</xm:f>
          </x14:formula2>
          <xm:sqref>O15:O32</xm:sqref>
        </x14:dataValidation>
        <x14:dataValidation type="list" allowBlank="1" showInputMessage="1" showErrorMessage="1" xr:uid="{00000000-0002-0000-0000-000007000000}">
          <x14:formula1>
            <xm:f>OFFSET(Settings!$I$6,,,COUNTA(Settings!$I$6:$I$105))</xm:f>
          </x14:formula1>
          <x14:formula2>
            <xm:f>0</xm:f>
          </x14:formula2>
          <xm:sqref>P15:P32</xm:sqref>
        </x14:dataValidation>
        <x14:dataValidation type="list" allowBlank="1" showInputMessage="1" showErrorMessage="1" xr:uid="{00000000-0002-0000-0000-000008000000}">
          <x14:formula1>
            <xm:f>OFFSET(Settings!$K$6,,,COUNTA(Settings!$K$6:$K$105))</xm:f>
          </x14:formula1>
          <x14:formula2>
            <xm:f>0</xm:f>
          </x14:formula2>
          <xm:sqref>J1</xm:sqref>
        </x14:dataValidation>
        <x14:dataValidation type="list" allowBlank="1" showInputMessage="1" showErrorMessage="1" xr:uid="{00000000-0002-0000-0000-000009000000}">
          <x14:formula1>
            <xm:f>OFFSET(Settings!$M$6,,,COUNTA(Settings!$M$6:$M$105))</xm:f>
          </x14:formula1>
          <x14:formula2>
            <xm:f>0</xm:f>
          </x14:formula2>
          <xm:sqref>L1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05"/>
  <sheetViews>
    <sheetView zoomScaleNormal="100" workbookViewId="0">
      <pane ySplit="1" topLeftCell="A2" activePane="bottomLeft" state="frozen"/>
      <selection pane="bottomLeft" activeCell="A16" sqref="A16"/>
    </sheetView>
  </sheetViews>
  <sheetFormatPr baseColWidth="10" defaultColWidth="8.83203125" defaultRowHeight="14" x14ac:dyDescent="0.15"/>
  <cols>
    <col min="1" max="1" width="14.1640625" style="9" customWidth="1"/>
    <col min="2" max="9" width="15.6640625" style="9" customWidth="1"/>
    <col min="10" max="10" width="8.83203125" style="9"/>
    <col min="11" max="11" width="17.1640625" style="9" customWidth="1"/>
    <col min="12" max="12" width="8.83203125" style="9"/>
    <col min="13" max="13" width="18.33203125" style="9" customWidth="1"/>
    <col min="14" max="14" width="8.83203125" style="9"/>
    <col min="15" max="15" width="14.5" style="9" customWidth="1"/>
    <col min="16" max="16384" width="8.83203125" style="9"/>
  </cols>
  <sheetData>
    <row r="1" spans="1:15" s="52" customFormat="1" ht="46.5" customHeight="1" x14ac:dyDescent="0.15">
      <c r="C1" s="53" t="s">
        <v>65</v>
      </c>
      <c r="D1" s="53"/>
      <c r="E1" s="54"/>
      <c r="F1" s="54"/>
      <c r="G1" s="55"/>
      <c r="H1" s="55"/>
      <c r="I1" s="56"/>
      <c r="J1" s="57"/>
      <c r="K1" s="58"/>
      <c r="L1" s="59"/>
      <c r="M1" s="59"/>
    </row>
    <row r="3" spans="1:15" x14ac:dyDescent="0.15">
      <c r="A3" s="60" t="s">
        <v>66</v>
      </c>
      <c r="B3" s="61">
        <f ca="1">TODAY()</f>
        <v>46204</v>
      </c>
    </row>
    <row r="5" spans="1:15" ht="21.75" customHeight="1" x14ac:dyDescent="0.15">
      <c r="B5" s="62" t="s">
        <v>21</v>
      </c>
      <c r="C5" s="63" t="s">
        <v>23</v>
      </c>
      <c r="D5" s="63" t="s">
        <v>24</v>
      </c>
      <c r="E5" s="63" t="s">
        <v>25</v>
      </c>
      <c r="F5" s="63" t="s">
        <v>26</v>
      </c>
      <c r="G5" s="63" t="s">
        <v>32</v>
      </c>
      <c r="H5" s="63" t="s">
        <v>33</v>
      </c>
      <c r="I5" s="64" t="s">
        <v>34</v>
      </c>
      <c r="K5" s="65" t="s">
        <v>67</v>
      </c>
      <c r="M5" s="65" t="s">
        <v>68</v>
      </c>
      <c r="O5" s="66" t="s">
        <v>69</v>
      </c>
    </row>
    <row r="6" spans="1:15" x14ac:dyDescent="0.15">
      <c r="B6" s="67" t="s">
        <v>11</v>
      </c>
      <c r="C6" s="67" t="s">
        <v>47</v>
      </c>
      <c r="D6" s="67" t="s">
        <v>6</v>
      </c>
      <c r="E6" s="67" t="s">
        <v>42</v>
      </c>
      <c r="F6" s="67" t="s">
        <v>43</v>
      </c>
      <c r="G6" s="67" t="s">
        <v>44</v>
      </c>
      <c r="H6" s="67" t="s">
        <v>45</v>
      </c>
      <c r="I6" s="67" t="s">
        <v>45</v>
      </c>
      <c r="K6" s="68" t="s">
        <v>70</v>
      </c>
      <c r="M6" s="68" t="s">
        <v>4</v>
      </c>
      <c r="O6" s="69">
        <v>45651</v>
      </c>
    </row>
    <row r="7" spans="1:15" x14ac:dyDescent="0.15">
      <c r="B7" s="67" t="s">
        <v>12</v>
      </c>
      <c r="C7" s="67" t="s">
        <v>7</v>
      </c>
      <c r="D7" s="67" t="s">
        <v>7</v>
      </c>
      <c r="E7" s="67" t="s">
        <v>54</v>
      </c>
      <c r="F7" s="67" t="s">
        <v>60</v>
      </c>
      <c r="G7" s="67" t="s">
        <v>56</v>
      </c>
      <c r="H7" s="67" t="s">
        <v>46</v>
      </c>
      <c r="I7" s="67" t="s">
        <v>46</v>
      </c>
      <c r="K7" s="68" t="s">
        <v>2</v>
      </c>
      <c r="M7" s="68" t="s">
        <v>71</v>
      </c>
      <c r="O7" s="70">
        <v>45477</v>
      </c>
    </row>
    <row r="8" spans="1:15" x14ac:dyDescent="0.15">
      <c r="B8" s="67" t="s">
        <v>14</v>
      </c>
      <c r="C8" s="67" t="s">
        <v>53</v>
      </c>
      <c r="D8" s="67" t="s">
        <v>8</v>
      </c>
      <c r="E8" s="67" t="s">
        <v>48</v>
      </c>
      <c r="F8" s="67" t="s">
        <v>49</v>
      </c>
      <c r="G8" s="67" t="s">
        <v>61</v>
      </c>
      <c r="H8" s="67" t="s">
        <v>51</v>
      </c>
      <c r="I8" s="67" t="s">
        <v>51</v>
      </c>
      <c r="K8" s="68" t="s">
        <v>72</v>
      </c>
      <c r="M8" s="68" t="s">
        <v>73</v>
      </c>
      <c r="O8" s="68"/>
    </row>
    <row r="9" spans="1:15" x14ac:dyDescent="0.15">
      <c r="B9" s="67" t="s">
        <v>13</v>
      </c>
      <c r="C9" s="67" t="s">
        <v>59</v>
      </c>
      <c r="D9" s="67"/>
      <c r="E9" s="67"/>
      <c r="F9" s="67" t="s">
        <v>55</v>
      </c>
      <c r="G9" s="67" t="s">
        <v>50</v>
      </c>
      <c r="H9" s="67" t="s">
        <v>52</v>
      </c>
      <c r="I9" s="67" t="s">
        <v>52</v>
      </c>
      <c r="K9" s="68"/>
      <c r="M9" s="68"/>
      <c r="O9" s="68"/>
    </row>
    <row r="10" spans="1:15" x14ac:dyDescent="0.15">
      <c r="B10" s="67" t="s">
        <v>19</v>
      </c>
      <c r="C10" s="67"/>
      <c r="D10" s="67"/>
      <c r="E10" s="67"/>
      <c r="F10" s="67" t="s">
        <v>64</v>
      </c>
      <c r="G10" s="67"/>
      <c r="H10" s="67" t="s">
        <v>63</v>
      </c>
      <c r="I10" s="67" t="s">
        <v>63</v>
      </c>
      <c r="K10" s="68"/>
      <c r="M10" s="68"/>
      <c r="O10" s="68"/>
    </row>
    <row r="11" spans="1:15" x14ac:dyDescent="0.15">
      <c r="B11" s="67" t="s">
        <v>18</v>
      </c>
      <c r="C11" s="67"/>
      <c r="D11" s="67"/>
      <c r="E11" s="67"/>
      <c r="F11" s="67"/>
      <c r="G11" s="67"/>
      <c r="H11" s="67" t="s">
        <v>57</v>
      </c>
      <c r="I11" s="67" t="s">
        <v>57</v>
      </c>
      <c r="K11" s="68"/>
      <c r="M11" s="68"/>
      <c r="O11" s="68"/>
    </row>
    <row r="12" spans="1:15" x14ac:dyDescent="0.15">
      <c r="B12" s="67" t="s">
        <v>16</v>
      </c>
      <c r="C12" s="67"/>
      <c r="D12" s="67"/>
      <c r="E12" s="67"/>
      <c r="F12" s="67"/>
      <c r="G12" s="67"/>
      <c r="H12" s="67" t="s">
        <v>58</v>
      </c>
      <c r="I12" s="67" t="s">
        <v>58</v>
      </c>
      <c r="K12" s="68"/>
      <c r="M12" s="68"/>
      <c r="O12" s="68"/>
    </row>
    <row r="13" spans="1:15" x14ac:dyDescent="0.15">
      <c r="B13" s="67" t="s">
        <v>15</v>
      </c>
      <c r="C13" s="67"/>
      <c r="D13" s="67"/>
      <c r="E13" s="67"/>
      <c r="F13" s="67"/>
      <c r="G13" s="67"/>
      <c r="H13" s="67" t="s">
        <v>62</v>
      </c>
      <c r="I13" s="67" t="s">
        <v>62</v>
      </c>
      <c r="K13" s="68"/>
      <c r="M13" s="68"/>
      <c r="O13" s="68"/>
    </row>
    <row r="14" spans="1:15" x14ac:dyDescent="0.15">
      <c r="B14" s="67"/>
      <c r="C14" s="67"/>
      <c r="D14" s="67"/>
      <c r="E14" s="67"/>
      <c r="F14" s="67"/>
      <c r="G14" s="67"/>
      <c r="H14" s="67"/>
      <c r="I14" s="67"/>
      <c r="K14" s="68"/>
      <c r="M14" s="68"/>
      <c r="O14" s="68"/>
    </row>
    <row r="15" spans="1:15" x14ac:dyDescent="0.15">
      <c r="B15" s="67"/>
      <c r="C15" s="67"/>
      <c r="D15" s="67"/>
      <c r="E15" s="67"/>
      <c r="F15" s="67"/>
      <c r="G15" s="67"/>
      <c r="H15" s="67"/>
      <c r="I15" s="67"/>
      <c r="K15" s="68"/>
      <c r="M15" s="68"/>
      <c r="O15" s="68"/>
    </row>
    <row r="16" spans="1:15" x14ac:dyDescent="0.15">
      <c r="B16" s="67"/>
      <c r="C16" s="67"/>
      <c r="D16" s="67"/>
      <c r="E16" s="67"/>
      <c r="F16" s="67"/>
      <c r="G16" s="67"/>
      <c r="H16" s="67"/>
      <c r="I16" s="67"/>
      <c r="K16" s="68"/>
      <c r="M16" s="68"/>
      <c r="O16" s="68"/>
    </row>
    <row r="17" spans="2:15" x14ac:dyDescent="0.15">
      <c r="B17" s="67"/>
      <c r="C17" s="67"/>
      <c r="D17" s="67"/>
      <c r="E17" s="67"/>
      <c r="F17" s="67"/>
      <c r="G17" s="67"/>
      <c r="H17" s="67"/>
      <c r="I17" s="67"/>
      <c r="K17" s="68"/>
      <c r="M17" s="68"/>
      <c r="O17" s="68"/>
    </row>
    <row r="18" spans="2:15" x14ac:dyDescent="0.15">
      <c r="B18" s="67"/>
      <c r="C18" s="67"/>
      <c r="D18" s="67"/>
      <c r="E18" s="67"/>
      <c r="F18" s="67"/>
      <c r="G18" s="67"/>
      <c r="H18" s="67"/>
      <c r="I18" s="67"/>
      <c r="K18" s="68"/>
      <c r="M18" s="68"/>
      <c r="O18" s="68"/>
    </row>
    <row r="19" spans="2:15" x14ac:dyDescent="0.15">
      <c r="B19" s="67"/>
      <c r="C19" s="67"/>
      <c r="D19" s="67"/>
      <c r="E19" s="67"/>
      <c r="F19" s="67"/>
      <c r="G19" s="67"/>
      <c r="H19" s="67"/>
      <c r="I19" s="67"/>
      <c r="K19" s="68"/>
      <c r="M19" s="68"/>
      <c r="O19" s="68"/>
    </row>
    <row r="20" spans="2:15" x14ac:dyDescent="0.15">
      <c r="B20" s="67"/>
      <c r="C20" s="67"/>
      <c r="D20" s="67"/>
      <c r="E20" s="67"/>
      <c r="F20" s="67"/>
      <c r="G20" s="67"/>
      <c r="H20" s="67"/>
      <c r="I20" s="67"/>
      <c r="K20" s="68"/>
      <c r="M20" s="68"/>
      <c r="O20" s="68"/>
    </row>
    <row r="21" spans="2:15" x14ac:dyDescent="0.15">
      <c r="B21" s="67"/>
      <c r="C21" s="67"/>
      <c r="D21" s="67"/>
      <c r="E21" s="67"/>
      <c r="F21" s="67"/>
      <c r="G21" s="67"/>
      <c r="H21" s="67"/>
      <c r="I21" s="67"/>
      <c r="K21" s="68"/>
      <c r="M21" s="68"/>
      <c r="O21" s="68"/>
    </row>
    <row r="22" spans="2:15" x14ac:dyDescent="0.15">
      <c r="B22" s="67"/>
      <c r="C22" s="67"/>
      <c r="D22" s="67"/>
      <c r="E22" s="67"/>
      <c r="F22" s="67"/>
      <c r="G22" s="67"/>
      <c r="H22" s="67"/>
      <c r="I22" s="67"/>
      <c r="K22" s="68"/>
      <c r="M22" s="68"/>
      <c r="O22" s="68"/>
    </row>
    <row r="23" spans="2:15" x14ac:dyDescent="0.15">
      <c r="B23" s="67"/>
      <c r="C23" s="67"/>
      <c r="D23" s="67"/>
      <c r="E23" s="67"/>
      <c r="F23" s="67"/>
      <c r="G23" s="67"/>
      <c r="H23" s="67"/>
      <c r="I23" s="67"/>
      <c r="K23" s="68"/>
      <c r="M23" s="68"/>
      <c r="O23" s="68"/>
    </row>
    <row r="24" spans="2:15" x14ac:dyDescent="0.15">
      <c r="B24" s="67"/>
      <c r="C24" s="67"/>
      <c r="D24" s="67"/>
      <c r="E24" s="67"/>
      <c r="F24" s="67"/>
      <c r="G24" s="67"/>
      <c r="H24" s="67"/>
      <c r="I24" s="67"/>
      <c r="K24" s="68"/>
      <c r="M24" s="68"/>
      <c r="O24" s="68"/>
    </row>
    <row r="25" spans="2:15" x14ac:dyDescent="0.15">
      <c r="B25" s="67"/>
      <c r="C25" s="67"/>
      <c r="D25" s="67"/>
      <c r="E25" s="67"/>
      <c r="F25" s="67"/>
      <c r="G25" s="67"/>
      <c r="H25" s="67"/>
      <c r="I25" s="67"/>
      <c r="K25" s="68"/>
      <c r="M25" s="68"/>
      <c r="O25" s="68"/>
    </row>
    <row r="26" spans="2:15" x14ac:dyDescent="0.15">
      <c r="B26" s="67"/>
      <c r="C26" s="67"/>
      <c r="D26" s="67"/>
      <c r="E26" s="67"/>
      <c r="F26" s="67"/>
      <c r="G26" s="67"/>
      <c r="H26" s="67"/>
      <c r="I26" s="67"/>
      <c r="K26" s="68"/>
      <c r="M26" s="68"/>
      <c r="O26" s="68"/>
    </row>
    <row r="27" spans="2:15" x14ac:dyDescent="0.15">
      <c r="B27" s="67"/>
      <c r="C27" s="67"/>
      <c r="D27" s="67"/>
      <c r="E27" s="67"/>
      <c r="F27" s="67"/>
      <c r="G27" s="67"/>
      <c r="H27" s="67"/>
      <c r="I27" s="67"/>
      <c r="K27" s="68"/>
      <c r="M27" s="68"/>
      <c r="O27" s="68"/>
    </row>
    <row r="28" spans="2:15" x14ac:dyDescent="0.15">
      <c r="B28" s="67"/>
      <c r="C28" s="67"/>
      <c r="D28" s="67"/>
      <c r="E28" s="67"/>
      <c r="F28" s="67"/>
      <c r="G28" s="67"/>
      <c r="H28" s="67"/>
      <c r="I28" s="67"/>
      <c r="K28" s="68"/>
      <c r="M28" s="68"/>
      <c r="O28" s="68"/>
    </row>
    <row r="29" spans="2:15" x14ac:dyDescent="0.15">
      <c r="B29" s="67"/>
      <c r="C29" s="67"/>
      <c r="D29" s="67"/>
      <c r="E29" s="67"/>
      <c r="F29" s="67"/>
      <c r="G29" s="67"/>
      <c r="H29" s="67"/>
      <c r="I29" s="67"/>
      <c r="K29" s="68"/>
      <c r="M29" s="68"/>
      <c r="O29" s="68"/>
    </row>
    <row r="30" spans="2:15" x14ac:dyDescent="0.15">
      <c r="B30" s="67"/>
      <c r="C30" s="67"/>
      <c r="D30" s="67"/>
      <c r="E30" s="67"/>
      <c r="F30" s="67"/>
      <c r="G30" s="67"/>
      <c r="H30" s="67"/>
      <c r="I30" s="67"/>
      <c r="K30" s="68"/>
      <c r="M30" s="68"/>
      <c r="O30" s="68"/>
    </row>
    <row r="31" spans="2:15" x14ac:dyDescent="0.15">
      <c r="B31" s="67"/>
      <c r="C31" s="67"/>
      <c r="D31" s="67"/>
      <c r="E31" s="67"/>
      <c r="F31" s="67"/>
      <c r="G31" s="67"/>
      <c r="H31" s="67"/>
      <c r="I31" s="67"/>
      <c r="K31" s="68"/>
      <c r="M31" s="68"/>
      <c r="O31" s="68"/>
    </row>
    <row r="32" spans="2:15" x14ac:dyDescent="0.15">
      <c r="B32" s="67"/>
      <c r="C32" s="67"/>
      <c r="D32" s="67"/>
      <c r="E32" s="67"/>
      <c r="F32" s="67"/>
      <c r="G32" s="67"/>
      <c r="H32" s="67"/>
      <c r="I32" s="67"/>
      <c r="K32" s="68"/>
      <c r="M32" s="68"/>
      <c r="O32" s="68"/>
    </row>
    <row r="33" spans="2:15" x14ac:dyDescent="0.15">
      <c r="B33" s="67"/>
      <c r="C33" s="67"/>
      <c r="D33" s="67"/>
      <c r="E33" s="67"/>
      <c r="F33" s="67"/>
      <c r="G33" s="67"/>
      <c r="H33" s="67"/>
      <c r="I33" s="67"/>
      <c r="K33" s="68"/>
      <c r="M33" s="68"/>
      <c r="O33" s="68"/>
    </row>
    <row r="34" spans="2:15" x14ac:dyDescent="0.15">
      <c r="B34" s="67"/>
      <c r="C34" s="67"/>
      <c r="D34" s="67"/>
      <c r="E34" s="67"/>
      <c r="F34" s="67"/>
      <c r="G34" s="67"/>
      <c r="H34" s="67"/>
      <c r="I34" s="67"/>
      <c r="K34" s="68"/>
      <c r="M34" s="68"/>
      <c r="O34" s="68"/>
    </row>
    <row r="35" spans="2:15" x14ac:dyDescent="0.15">
      <c r="B35" s="67"/>
      <c r="C35" s="67"/>
      <c r="D35" s="67"/>
      <c r="E35" s="67"/>
      <c r="F35" s="67"/>
      <c r="G35" s="67"/>
      <c r="H35" s="67"/>
      <c r="I35" s="67"/>
      <c r="K35" s="68"/>
      <c r="M35" s="68"/>
      <c r="O35" s="68"/>
    </row>
    <row r="36" spans="2:15" x14ac:dyDescent="0.15">
      <c r="B36" s="67"/>
      <c r="C36" s="67"/>
      <c r="D36" s="67"/>
      <c r="E36" s="67"/>
      <c r="F36" s="67"/>
      <c r="G36" s="67"/>
      <c r="H36" s="67"/>
      <c r="I36" s="67"/>
      <c r="K36" s="68"/>
      <c r="M36" s="68"/>
      <c r="O36" s="68"/>
    </row>
    <row r="37" spans="2:15" x14ac:dyDescent="0.15">
      <c r="B37" s="67"/>
      <c r="C37" s="67"/>
      <c r="D37" s="67"/>
      <c r="E37" s="67"/>
      <c r="F37" s="67"/>
      <c r="G37" s="67"/>
      <c r="H37" s="67"/>
      <c r="I37" s="67"/>
      <c r="K37" s="68"/>
      <c r="M37" s="68"/>
      <c r="O37" s="68"/>
    </row>
    <row r="38" spans="2:15" x14ac:dyDescent="0.15">
      <c r="B38" s="67"/>
      <c r="C38" s="67"/>
      <c r="D38" s="67"/>
      <c r="E38" s="67"/>
      <c r="F38" s="67"/>
      <c r="G38" s="67"/>
      <c r="H38" s="67"/>
      <c r="I38" s="67"/>
      <c r="K38" s="68"/>
      <c r="M38" s="68"/>
      <c r="O38" s="68"/>
    </row>
    <row r="39" spans="2:15" x14ac:dyDescent="0.15">
      <c r="B39" s="67"/>
      <c r="C39" s="67"/>
      <c r="D39" s="67"/>
      <c r="E39" s="67"/>
      <c r="F39" s="67"/>
      <c r="G39" s="67"/>
      <c r="H39" s="67"/>
      <c r="I39" s="67"/>
      <c r="K39" s="68"/>
      <c r="M39" s="68"/>
      <c r="O39" s="68"/>
    </row>
    <row r="40" spans="2:15" x14ac:dyDescent="0.15">
      <c r="B40" s="67"/>
      <c r="C40" s="67"/>
      <c r="D40" s="67"/>
      <c r="E40" s="67"/>
      <c r="F40" s="67"/>
      <c r="G40" s="67"/>
      <c r="H40" s="67"/>
      <c r="I40" s="67"/>
      <c r="K40" s="68"/>
      <c r="M40" s="68"/>
      <c r="O40" s="68"/>
    </row>
    <row r="41" spans="2:15" x14ac:dyDescent="0.15">
      <c r="B41" s="67"/>
      <c r="C41" s="67"/>
      <c r="D41" s="67"/>
      <c r="E41" s="67"/>
      <c r="F41" s="67"/>
      <c r="G41" s="67"/>
      <c r="H41" s="67"/>
      <c r="I41" s="67"/>
      <c r="K41" s="68"/>
      <c r="M41" s="68"/>
      <c r="O41" s="68"/>
    </row>
    <row r="42" spans="2:15" x14ac:dyDescent="0.15">
      <c r="B42" s="67"/>
      <c r="C42" s="67"/>
      <c r="D42" s="67"/>
      <c r="E42" s="67"/>
      <c r="F42" s="67"/>
      <c r="G42" s="67"/>
      <c r="H42" s="67"/>
      <c r="I42" s="67"/>
      <c r="K42" s="68"/>
      <c r="M42" s="68"/>
      <c r="O42" s="68"/>
    </row>
    <row r="43" spans="2:15" x14ac:dyDescent="0.15">
      <c r="B43" s="67"/>
      <c r="C43" s="67"/>
      <c r="D43" s="67"/>
      <c r="E43" s="67"/>
      <c r="F43" s="67"/>
      <c r="G43" s="67"/>
      <c r="H43" s="67"/>
      <c r="I43" s="67"/>
      <c r="K43" s="68"/>
      <c r="M43" s="68"/>
      <c r="O43" s="68"/>
    </row>
    <row r="44" spans="2:15" x14ac:dyDescent="0.15">
      <c r="B44" s="67"/>
      <c r="C44" s="67"/>
      <c r="D44" s="67"/>
      <c r="E44" s="67"/>
      <c r="F44" s="67"/>
      <c r="G44" s="67"/>
      <c r="H44" s="67"/>
      <c r="I44" s="67"/>
      <c r="K44" s="68"/>
      <c r="M44" s="68"/>
      <c r="O44" s="68"/>
    </row>
    <row r="45" spans="2:15" x14ac:dyDescent="0.15">
      <c r="B45" s="67"/>
      <c r="C45" s="67"/>
      <c r="D45" s="67"/>
      <c r="E45" s="67"/>
      <c r="F45" s="67"/>
      <c r="G45" s="67"/>
      <c r="H45" s="67"/>
      <c r="I45" s="67"/>
      <c r="K45" s="68"/>
      <c r="M45" s="68"/>
      <c r="O45" s="68"/>
    </row>
    <row r="46" spans="2:15" x14ac:dyDescent="0.15">
      <c r="B46" s="67"/>
      <c r="C46" s="67"/>
      <c r="D46" s="67"/>
      <c r="E46" s="67"/>
      <c r="F46" s="67"/>
      <c r="G46" s="67"/>
      <c r="H46" s="67"/>
      <c r="I46" s="67"/>
      <c r="K46" s="68"/>
      <c r="M46" s="68"/>
      <c r="O46" s="68"/>
    </row>
    <row r="47" spans="2:15" x14ac:dyDescent="0.15">
      <c r="B47" s="67"/>
      <c r="C47" s="67"/>
      <c r="D47" s="67"/>
      <c r="E47" s="67"/>
      <c r="F47" s="67"/>
      <c r="G47" s="67"/>
      <c r="H47" s="67"/>
      <c r="I47" s="67"/>
      <c r="K47" s="68"/>
      <c r="M47" s="68"/>
      <c r="O47" s="68"/>
    </row>
    <row r="48" spans="2:15" x14ac:dyDescent="0.15">
      <c r="B48" s="67"/>
      <c r="C48" s="67"/>
      <c r="D48" s="67"/>
      <c r="E48" s="67"/>
      <c r="F48" s="67"/>
      <c r="G48" s="67"/>
      <c r="H48" s="67"/>
      <c r="I48" s="67"/>
      <c r="K48" s="68"/>
      <c r="M48" s="68"/>
      <c r="O48" s="68"/>
    </row>
    <row r="49" spans="2:15" x14ac:dyDescent="0.15">
      <c r="B49" s="67"/>
      <c r="C49" s="67"/>
      <c r="D49" s="67"/>
      <c r="E49" s="67"/>
      <c r="F49" s="67"/>
      <c r="G49" s="67"/>
      <c r="H49" s="67"/>
      <c r="I49" s="67"/>
      <c r="K49" s="68"/>
      <c r="M49" s="68"/>
      <c r="O49" s="68"/>
    </row>
    <row r="50" spans="2:15" x14ac:dyDescent="0.15">
      <c r="B50" s="67"/>
      <c r="C50" s="67"/>
      <c r="D50" s="67"/>
      <c r="E50" s="67"/>
      <c r="F50" s="67"/>
      <c r="G50" s="67"/>
      <c r="H50" s="67"/>
      <c r="I50" s="67"/>
      <c r="K50" s="68"/>
      <c r="M50" s="68"/>
      <c r="O50" s="68"/>
    </row>
    <row r="51" spans="2:15" x14ac:dyDescent="0.15">
      <c r="B51" s="67"/>
      <c r="C51" s="67"/>
      <c r="D51" s="67"/>
      <c r="E51" s="67"/>
      <c r="F51" s="67"/>
      <c r="G51" s="67"/>
      <c r="H51" s="67"/>
      <c r="I51" s="67"/>
      <c r="K51" s="68"/>
      <c r="M51" s="68"/>
      <c r="O51" s="68"/>
    </row>
    <row r="52" spans="2:15" x14ac:dyDescent="0.15">
      <c r="B52" s="67"/>
      <c r="C52" s="67"/>
      <c r="D52" s="67"/>
      <c r="E52" s="67"/>
      <c r="F52" s="67"/>
      <c r="G52" s="67"/>
      <c r="H52" s="67"/>
      <c r="I52" s="67"/>
      <c r="K52" s="68"/>
      <c r="M52" s="68"/>
      <c r="O52" s="68"/>
    </row>
    <row r="53" spans="2:15" x14ac:dyDescent="0.15">
      <c r="B53" s="67"/>
      <c r="C53" s="67"/>
      <c r="D53" s="67"/>
      <c r="E53" s="67"/>
      <c r="F53" s="67"/>
      <c r="G53" s="67"/>
      <c r="H53" s="67"/>
      <c r="I53" s="67"/>
      <c r="K53" s="68"/>
      <c r="M53" s="68"/>
      <c r="O53" s="68"/>
    </row>
    <row r="54" spans="2:15" x14ac:dyDescent="0.15">
      <c r="B54" s="67"/>
      <c r="C54" s="67"/>
      <c r="D54" s="67"/>
      <c r="E54" s="67"/>
      <c r="F54" s="67"/>
      <c r="G54" s="67"/>
      <c r="H54" s="67"/>
      <c r="I54" s="67"/>
      <c r="K54" s="68"/>
      <c r="M54" s="68"/>
      <c r="O54" s="68"/>
    </row>
    <row r="55" spans="2:15" x14ac:dyDescent="0.15">
      <c r="B55" s="67"/>
      <c r="C55" s="67"/>
      <c r="D55" s="67"/>
      <c r="E55" s="67"/>
      <c r="F55" s="67"/>
      <c r="G55" s="67"/>
      <c r="H55" s="67"/>
      <c r="I55" s="67"/>
      <c r="K55" s="68"/>
      <c r="M55" s="68"/>
      <c r="O55" s="68"/>
    </row>
    <row r="56" spans="2:15" x14ac:dyDescent="0.15">
      <c r="B56" s="67"/>
      <c r="C56" s="67"/>
      <c r="D56" s="67"/>
      <c r="E56" s="67"/>
      <c r="F56" s="67"/>
      <c r="G56" s="67"/>
      <c r="H56" s="67"/>
      <c r="I56" s="67"/>
      <c r="K56" s="68"/>
      <c r="M56" s="68"/>
      <c r="O56" s="68"/>
    </row>
    <row r="57" spans="2:15" x14ac:dyDescent="0.15">
      <c r="B57" s="67"/>
      <c r="C57" s="67"/>
      <c r="D57" s="67"/>
      <c r="E57" s="67"/>
      <c r="F57" s="67"/>
      <c r="G57" s="67"/>
      <c r="H57" s="67"/>
      <c r="I57" s="67"/>
      <c r="K57" s="68"/>
      <c r="M57" s="68"/>
      <c r="O57" s="68"/>
    </row>
    <row r="58" spans="2:15" x14ac:dyDescent="0.15">
      <c r="B58" s="67"/>
      <c r="C58" s="67"/>
      <c r="D58" s="67"/>
      <c r="E58" s="67"/>
      <c r="F58" s="67"/>
      <c r="G58" s="67"/>
      <c r="H58" s="67"/>
      <c r="I58" s="67"/>
      <c r="K58" s="68"/>
      <c r="M58" s="68"/>
      <c r="O58" s="68"/>
    </row>
    <row r="59" spans="2:15" x14ac:dyDescent="0.15">
      <c r="B59" s="67"/>
      <c r="C59" s="67"/>
      <c r="D59" s="67"/>
      <c r="E59" s="67"/>
      <c r="F59" s="67"/>
      <c r="G59" s="67"/>
      <c r="H59" s="67"/>
      <c r="I59" s="67"/>
      <c r="K59" s="68"/>
      <c r="M59" s="68"/>
      <c r="O59" s="68"/>
    </row>
    <row r="60" spans="2:15" x14ac:dyDescent="0.15">
      <c r="B60" s="67"/>
      <c r="C60" s="67"/>
      <c r="D60" s="67"/>
      <c r="E60" s="67"/>
      <c r="F60" s="67"/>
      <c r="G60" s="67"/>
      <c r="H60" s="67"/>
      <c r="I60" s="67"/>
      <c r="K60" s="68"/>
      <c r="M60" s="68"/>
      <c r="O60" s="68"/>
    </row>
    <row r="61" spans="2:15" x14ac:dyDescent="0.15">
      <c r="B61" s="67"/>
      <c r="C61" s="67"/>
      <c r="D61" s="67"/>
      <c r="E61" s="67"/>
      <c r="F61" s="67"/>
      <c r="G61" s="67"/>
      <c r="H61" s="67"/>
      <c r="I61" s="67"/>
      <c r="K61" s="68"/>
      <c r="M61" s="68"/>
      <c r="O61" s="68"/>
    </row>
    <row r="62" spans="2:15" x14ac:dyDescent="0.15">
      <c r="B62" s="67"/>
      <c r="C62" s="67"/>
      <c r="D62" s="67"/>
      <c r="E62" s="67"/>
      <c r="F62" s="67"/>
      <c r="G62" s="67"/>
      <c r="H62" s="67"/>
      <c r="I62" s="67"/>
      <c r="K62" s="68"/>
      <c r="M62" s="68"/>
      <c r="O62" s="68"/>
    </row>
    <row r="63" spans="2:15" x14ac:dyDescent="0.15">
      <c r="B63" s="67"/>
      <c r="C63" s="67"/>
      <c r="D63" s="67"/>
      <c r="E63" s="67"/>
      <c r="F63" s="67"/>
      <c r="G63" s="67"/>
      <c r="H63" s="67"/>
      <c r="I63" s="67"/>
      <c r="K63" s="68"/>
      <c r="M63" s="68"/>
      <c r="O63" s="68"/>
    </row>
    <row r="64" spans="2:15" x14ac:dyDescent="0.15">
      <c r="B64" s="67"/>
      <c r="C64" s="67"/>
      <c r="D64" s="67"/>
      <c r="E64" s="67"/>
      <c r="F64" s="67"/>
      <c r="G64" s="67"/>
      <c r="H64" s="67"/>
      <c r="I64" s="67"/>
      <c r="K64" s="68"/>
      <c r="M64" s="68"/>
      <c r="O64" s="68"/>
    </row>
    <row r="65" spans="2:15" x14ac:dyDescent="0.15">
      <c r="B65" s="67"/>
      <c r="C65" s="67"/>
      <c r="D65" s="67"/>
      <c r="E65" s="67"/>
      <c r="F65" s="67"/>
      <c r="G65" s="67"/>
      <c r="H65" s="67"/>
      <c r="I65" s="67"/>
      <c r="K65" s="68"/>
      <c r="M65" s="68"/>
      <c r="O65" s="68"/>
    </row>
    <row r="66" spans="2:15" x14ac:dyDescent="0.15">
      <c r="B66" s="67"/>
      <c r="C66" s="67"/>
      <c r="D66" s="67"/>
      <c r="E66" s="67"/>
      <c r="F66" s="67"/>
      <c r="G66" s="67"/>
      <c r="H66" s="67"/>
      <c r="I66" s="67"/>
      <c r="K66" s="68"/>
      <c r="M66" s="68"/>
      <c r="O66" s="68"/>
    </row>
    <row r="67" spans="2:15" x14ac:dyDescent="0.15">
      <c r="B67" s="67"/>
      <c r="C67" s="67"/>
      <c r="D67" s="67"/>
      <c r="E67" s="67"/>
      <c r="F67" s="67"/>
      <c r="G67" s="67"/>
      <c r="H67" s="67"/>
      <c r="I67" s="67"/>
      <c r="K67" s="68"/>
      <c r="M67" s="68"/>
      <c r="O67" s="68"/>
    </row>
    <row r="68" spans="2:15" x14ac:dyDescent="0.15">
      <c r="B68" s="67"/>
      <c r="C68" s="67"/>
      <c r="D68" s="67"/>
      <c r="E68" s="67"/>
      <c r="F68" s="67"/>
      <c r="G68" s="67"/>
      <c r="H68" s="67"/>
      <c r="I68" s="67"/>
      <c r="K68" s="68"/>
      <c r="M68" s="68"/>
      <c r="O68" s="68"/>
    </row>
    <row r="69" spans="2:15" x14ac:dyDescent="0.15">
      <c r="B69" s="67"/>
      <c r="C69" s="67"/>
      <c r="D69" s="67"/>
      <c r="E69" s="67"/>
      <c r="F69" s="67"/>
      <c r="G69" s="67"/>
      <c r="H69" s="67"/>
      <c r="I69" s="67"/>
      <c r="K69" s="68"/>
      <c r="M69" s="68"/>
      <c r="O69" s="68"/>
    </row>
    <row r="70" spans="2:15" x14ac:dyDescent="0.15">
      <c r="B70" s="67"/>
      <c r="C70" s="67"/>
      <c r="D70" s="67"/>
      <c r="E70" s="67"/>
      <c r="F70" s="67"/>
      <c r="G70" s="67"/>
      <c r="H70" s="67"/>
      <c r="I70" s="67"/>
      <c r="K70" s="68"/>
      <c r="M70" s="68"/>
      <c r="O70" s="68"/>
    </row>
    <row r="71" spans="2:15" x14ac:dyDescent="0.15">
      <c r="B71" s="67"/>
      <c r="C71" s="67"/>
      <c r="D71" s="67"/>
      <c r="E71" s="67"/>
      <c r="F71" s="67"/>
      <c r="G71" s="67"/>
      <c r="H71" s="67"/>
      <c r="I71" s="67"/>
      <c r="K71" s="68"/>
      <c r="M71" s="68"/>
      <c r="O71" s="68"/>
    </row>
    <row r="72" spans="2:15" x14ac:dyDescent="0.15">
      <c r="B72" s="67"/>
      <c r="C72" s="67"/>
      <c r="D72" s="67"/>
      <c r="E72" s="67"/>
      <c r="F72" s="67"/>
      <c r="G72" s="67"/>
      <c r="H72" s="67"/>
      <c r="I72" s="67"/>
      <c r="K72" s="68"/>
      <c r="M72" s="68"/>
      <c r="O72" s="68"/>
    </row>
    <row r="73" spans="2:15" x14ac:dyDescent="0.15">
      <c r="B73" s="67"/>
      <c r="C73" s="67"/>
      <c r="D73" s="67"/>
      <c r="E73" s="67"/>
      <c r="F73" s="67"/>
      <c r="G73" s="67"/>
      <c r="H73" s="67"/>
      <c r="I73" s="67"/>
      <c r="K73" s="68"/>
      <c r="M73" s="68"/>
      <c r="O73" s="68"/>
    </row>
    <row r="74" spans="2:15" x14ac:dyDescent="0.15">
      <c r="B74" s="67"/>
      <c r="C74" s="67"/>
      <c r="D74" s="67"/>
      <c r="E74" s="67"/>
      <c r="F74" s="67"/>
      <c r="G74" s="67"/>
      <c r="H74" s="67"/>
      <c r="I74" s="67"/>
      <c r="K74" s="68"/>
      <c r="M74" s="68"/>
      <c r="O74" s="68"/>
    </row>
    <row r="75" spans="2:15" x14ac:dyDescent="0.15">
      <c r="B75" s="67"/>
      <c r="C75" s="67"/>
      <c r="D75" s="67"/>
      <c r="E75" s="67"/>
      <c r="F75" s="67"/>
      <c r="G75" s="67"/>
      <c r="H75" s="67"/>
      <c r="I75" s="67"/>
      <c r="K75" s="68"/>
      <c r="M75" s="68"/>
      <c r="O75" s="68"/>
    </row>
    <row r="76" spans="2:15" x14ac:dyDescent="0.15">
      <c r="B76" s="67"/>
      <c r="C76" s="67"/>
      <c r="D76" s="67"/>
      <c r="E76" s="67"/>
      <c r="F76" s="67"/>
      <c r="G76" s="67"/>
      <c r="H76" s="67"/>
      <c r="I76" s="67"/>
      <c r="K76" s="68"/>
      <c r="M76" s="68"/>
      <c r="O76" s="68"/>
    </row>
    <row r="77" spans="2:15" x14ac:dyDescent="0.15">
      <c r="B77" s="67"/>
      <c r="C77" s="67"/>
      <c r="D77" s="67"/>
      <c r="E77" s="67"/>
      <c r="F77" s="67"/>
      <c r="G77" s="67"/>
      <c r="H77" s="67"/>
      <c r="I77" s="67"/>
      <c r="K77" s="68"/>
      <c r="M77" s="68"/>
      <c r="O77" s="68"/>
    </row>
    <row r="78" spans="2:15" x14ac:dyDescent="0.15">
      <c r="B78" s="67"/>
      <c r="C78" s="67"/>
      <c r="D78" s="67"/>
      <c r="E78" s="67"/>
      <c r="F78" s="67"/>
      <c r="G78" s="67"/>
      <c r="H78" s="67"/>
      <c r="I78" s="67"/>
      <c r="K78" s="68"/>
      <c r="M78" s="68"/>
      <c r="O78" s="68"/>
    </row>
    <row r="79" spans="2:15" x14ac:dyDescent="0.15">
      <c r="B79" s="67"/>
      <c r="C79" s="67"/>
      <c r="D79" s="67"/>
      <c r="E79" s="67"/>
      <c r="F79" s="67"/>
      <c r="G79" s="67"/>
      <c r="H79" s="67"/>
      <c r="I79" s="67"/>
      <c r="K79" s="68"/>
      <c r="M79" s="68"/>
      <c r="O79" s="68"/>
    </row>
    <row r="80" spans="2:15" x14ac:dyDescent="0.15">
      <c r="B80" s="67"/>
      <c r="C80" s="67"/>
      <c r="D80" s="67"/>
      <c r="E80" s="67"/>
      <c r="F80" s="67"/>
      <c r="G80" s="67"/>
      <c r="H80" s="67"/>
      <c r="I80" s="67"/>
      <c r="K80" s="68"/>
      <c r="M80" s="68"/>
      <c r="O80" s="68"/>
    </row>
    <row r="81" spans="2:15" x14ac:dyDescent="0.15">
      <c r="B81" s="67"/>
      <c r="C81" s="67"/>
      <c r="D81" s="67"/>
      <c r="E81" s="67"/>
      <c r="F81" s="67"/>
      <c r="G81" s="67"/>
      <c r="H81" s="67"/>
      <c r="I81" s="67"/>
      <c r="K81" s="68"/>
      <c r="M81" s="68"/>
      <c r="O81" s="68"/>
    </row>
    <row r="82" spans="2:15" x14ac:dyDescent="0.15">
      <c r="B82" s="67"/>
      <c r="C82" s="67"/>
      <c r="D82" s="67"/>
      <c r="E82" s="67"/>
      <c r="F82" s="67"/>
      <c r="G82" s="67"/>
      <c r="H82" s="67"/>
      <c r="I82" s="67"/>
      <c r="K82" s="68"/>
      <c r="M82" s="68"/>
      <c r="O82" s="68"/>
    </row>
    <row r="83" spans="2:15" x14ac:dyDescent="0.15">
      <c r="B83" s="67"/>
      <c r="C83" s="67"/>
      <c r="D83" s="67"/>
      <c r="E83" s="67"/>
      <c r="F83" s="67"/>
      <c r="G83" s="67"/>
      <c r="H83" s="67"/>
      <c r="I83" s="67"/>
      <c r="K83" s="68"/>
      <c r="M83" s="68"/>
      <c r="O83" s="68"/>
    </row>
    <row r="84" spans="2:15" x14ac:dyDescent="0.15">
      <c r="B84" s="67"/>
      <c r="C84" s="67"/>
      <c r="D84" s="67"/>
      <c r="E84" s="67"/>
      <c r="F84" s="67"/>
      <c r="G84" s="67"/>
      <c r="H84" s="67"/>
      <c r="I84" s="67"/>
      <c r="K84" s="68"/>
      <c r="M84" s="68"/>
      <c r="O84" s="68"/>
    </row>
    <row r="85" spans="2:15" x14ac:dyDescent="0.15">
      <c r="B85" s="67"/>
      <c r="C85" s="67"/>
      <c r="D85" s="67"/>
      <c r="E85" s="67"/>
      <c r="F85" s="67"/>
      <c r="G85" s="67"/>
      <c r="H85" s="67"/>
      <c r="I85" s="67"/>
      <c r="K85" s="68"/>
      <c r="M85" s="68"/>
      <c r="O85" s="68"/>
    </row>
    <row r="86" spans="2:15" x14ac:dyDescent="0.15">
      <c r="B86" s="67"/>
      <c r="C86" s="67"/>
      <c r="D86" s="67"/>
      <c r="E86" s="67"/>
      <c r="F86" s="67"/>
      <c r="G86" s="67"/>
      <c r="H86" s="67"/>
      <c r="I86" s="67"/>
      <c r="K86" s="68"/>
      <c r="M86" s="68"/>
      <c r="O86" s="68"/>
    </row>
    <row r="87" spans="2:15" x14ac:dyDescent="0.15">
      <c r="B87" s="67"/>
      <c r="C87" s="67"/>
      <c r="D87" s="67"/>
      <c r="E87" s="67"/>
      <c r="F87" s="67"/>
      <c r="G87" s="67"/>
      <c r="H87" s="67"/>
      <c r="I87" s="67"/>
      <c r="K87" s="68"/>
      <c r="M87" s="68"/>
      <c r="O87" s="68"/>
    </row>
    <row r="88" spans="2:15" x14ac:dyDescent="0.15">
      <c r="B88" s="67"/>
      <c r="C88" s="67"/>
      <c r="D88" s="67"/>
      <c r="E88" s="67"/>
      <c r="F88" s="67"/>
      <c r="G88" s="67"/>
      <c r="H88" s="67"/>
      <c r="I88" s="67"/>
      <c r="K88" s="68"/>
      <c r="M88" s="68"/>
      <c r="O88" s="68"/>
    </row>
    <row r="89" spans="2:15" x14ac:dyDescent="0.15">
      <c r="B89" s="67"/>
      <c r="C89" s="67"/>
      <c r="D89" s="67"/>
      <c r="E89" s="67"/>
      <c r="F89" s="67"/>
      <c r="G89" s="67"/>
      <c r="H89" s="67"/>
      <c r="I89" s="67"/>
      <c r="K89" s="68"/>
      <c r="M89" s="68"/>
      <c r="O89" s="68"/>
    </row>
    <row r="90" spans="2:15" x14ac:dyDescent="0.15">
      <c r="B90" s="67"/>
      <c r="C90" s="67"/>
      <c r="D90" s="67"/>
      <c r="E90" s="67"/>
      <c r="F90" s="67"/>
      <c r="G90" s="67"/>
      <c r="H90" s="67"/>
      <c r="I90" s="67"/>
      <c r="K90" s="68"/>
      <c r="M90" s="68"/>
      <c r="O90" s="68"/>
    </row>
    <row r="91" spans="2:15" x14ac:dyDescent="0.15">
      <c r="B91" s="67"/>
      <c r="C91" s="67"/>
      <c r="D91" s="67"/>
      <c r="E91" s="67"/>
      <c r="F91" s="67"/>
      <c r="G91" s="67"/>
      <c r="H91" s="67"/>
      <c r="I91" s="67"/>
      <c r="K91" s="68"/>
      <c r="M91" s="68"/>
      <c r="O91" s="68"/>
    </row>
    <row r="92" spans="2:15" x14ac:dyDescent="0.15">
      <c r="B92" s="67"/>
      <c r="C92" s="67"/>
      <c r="D92" s="67"/>
      <c r="E92" s="67"/>
      <c r="F92" s="67"/>
      <c r="G92" s="67"/>
      <c r="H92" s="67"/>
      <c r="I92" s="67"/>
      <c r="K92" s="68"/>
      <c r="M92" s="68"/>
      <c r="O92" s="68"/>
    </row>
    <row r="93" spans="2:15" x14ac:dyDescent="0.15">
      <c r="B93" s="67"/>
      <c r="C93" s="67"/>
      <c r="D93" s="67"/>
      <c r="E93" s="67"/>
      <c r="F93" s="67"/>
      <c r="G93" s="67"/>
      <c r="H93" s="67"/>
      <c r="I93" s="67"/>
      <c r="K93" s="68"/>
      <c r="M93" s="68"/>
      <c r="O93" s="68"/>
    </row>
    <row r="94" spans="2:15" x14ac:dyDescent="0.15">
      <c r="B94" s="67"/>
      <c r="C94" s="67"/>
      <c r="D94" s="67"/>
      <c r="E94" s="67"/>
      <c r="F94" s="67"/>
      <c r="G94" s="67"/>
      <c r="H94" s="67"/>
      <c r="I94" s="67"/>
      <c r="K94" s="68"/>
      <c r="M94" s="68"/>
      <c r="O94" s="68"/>
    </row>
    <row r="95" spans="2:15" x14ac:dyDescent="0.15">
      <c r="B95" s="67"/>
      <c r="C95" s="67"/>
      <c r="D95" s="67"/>
      <c r="E95" s="67"/>
      <c r="F95" s="67"/>
      <c r="G95" s="67"/>
      <c r="H95" s="67"/>
      <c r="I95" s="67"/>
      <c r="K95" s="68"/>
      <c r="M95" s="68"/>
      <c r="O95" s="68"/>
    </row>
    <row r="96" spans="2:15" x14ac:dyDescent="0.15">
      <c r="B96" s="67"/>
      <c r="C96" s="67"/>
      <c r="D96" s="67"/>
      <c r="E96" s="67"/>
      <c r="F96" s="67"/>
      <c r="G96" s="67"/>
      <c r="H96" s="67"/>
      <c r="I96" s="67"/>
      <c r="K96" s="68"/>
      <c r="M96" s="68"/>
      <c r="O96" s="68"/>
    </row>
    <row r="97" spans="2:15" x14ac:dyDescent="0.15">
      <c r="B97" s="67"/>
      <c r="C97" s="67"/>
      <c r="D97" s="67"/>
      <c r="E97" s="67"/>
      <c r="F97" s="67"/>
      <c r="G97" s="67"/>
      <c r="H97" s="67"/>
      <c r="I97" s="67"/>
      <c r="K97" s="68"/>
      <c r="M97" s="68"/>
      <c r="O97" s="68"/>
    </row>
    <row r="98" spans="2:15" x14ac:dyDescent="0.15">
      <c r="B98" s="67"/>
      <c r="C98" s="67"/>
      <c r="D98" s="67"/>
      <c r="E98" s="67"/>
      <c r="F98" s="67"/>
      <c r="G98" s="67"/>
      <c r="H98" s="67"/>
      <c r="I98" s="67"/>
      <c r="K98" s="68"/>
      <c r="M98" s="68"/>
      <c r="O98" s="68"/>
    </row>
    <row r="99" spans="2:15" x14ac:dyDescent="0.15">
      <c r="B99" s="67"/>
      <c r="C99" s="67"/>
      <c r="D99" s="67"/>
      <c r="E99" s="67"/>
      <c r="F99" s="67"/>
      <c r="G99" s="67"/>
      <c r="H99" s="67"/>
      <c r="I99" s="67"/>
      <c r="K99" s="68"/>
      <c r="M99" s="68"/>
      <c r="O99" s="68"/>
    </row>
    <row r="100" spans="2:15" x14ac:dyDescent="0.15">
      <c r="B100" s="67"/>
      <c r="C100" s="67"/>
      <c r="D100" s="67"/>
      <c r="E100" s="67"/>
      <c r="F100" s="67"/>
      <c r="G100" s="67"/>
      <c r="H100" s="67"/>
      <c r="I100" s="67"/>
      <c r="K100" s="68"/>
      <c r="M100" s="68"/>
      <c r="O100" s="68"/>
    </row>
    <row r="101" spans="2:15" x14ac:dyDescent="0.15">
      <c r="B101" s="67"/>
      <c r="C101" s="67"/>
      <c r="D101" s="67"/>
      <c r="E101" s="67"/>
      <c r="F101" s="67"/>
      <c r="G101" s="67"/>
      <c r="H101" s="67"/>
      <c r="I101" s="67"/>
      <c r="K101" s="68"/>
      <c r="M101" s="68"/>
      <c r="O101" s="68"/>
    </row>
    <row r="102" spans="2:15" x14ac:dyDescent="0.15">
      <c r="B102" s="67"/>
      <c r="C102" s="67"/>
      <c r="D102" s="67"/>
      <c r="E102" s="67"/>
      <c r="F102" s="67"/>
      <c r="G102" s="67"/>
      <c r="H102" s="67"/>
      <c r="I102" s="67"/>
      <c r="K102" s="68"/>
      <c r="M102" s="68"/>
      <c r="O102" s="68"/>
    </row>
    <row r="103" spans="2:15" x14ac:dyDescent="0.15">
      <c r="B103" s="67"/>
      <c r="C103" s="67"/>
      <c r="D103" s="67"/>
      <c r="E103" s="67"/>
      <c r="F103" s="67"/>
      <c r="G103" s="67"/>
      <c r="H103" s="67"/>
      <c r="I103" s="67"/>
      <c r="K103" s="68"/>
      <c r="M103" s="68"/>
      <c r="O103" s="68"/>
    </row>
    <row r="104" spans="2:15" x14ac:dyDescent="0.15">
      <c r="B104" s="67"/>
      <c r="C104" s="67"/>
      <c r="D104" s="67"/>
      <c r="E104" s="67"/>
      <c r="F104" s="67"/>
      <c r="G104" s="67"/>
      <c r="H104" s="67"/>
      <c r="I104" s="67"/>
      <c r="K104" s="68"/>
      <c r="M104" s="68"/>
      <c r="O104" s="68"/>
    </row>
    <row r="105" spans="2:15" x14ac:dyDescent="0.15">
      <c r="B105" s="67"/>
      <c r="C105" s="67"/>
      <c r="D105" s="67"/>
      <c r="E105" s="67"/>
      <c r="F105" s="67"/>
      <c r="G105" s="67"/>
      <c r="H105" s="67"/>
      <c r="I105" s="67"/>
      <c r="K105" s="68"/>
      <c r="M105" s="68"/>
      <c r="O105" s="71"/>
    </row>
  </sheetData>
  <mergeCells count="1">
    <mergeCell ref="L1:M1"/>
  </mergeCells>
  <dataValidations count="2">
    <dataValidation type="list" allowBlank="1" showInputMessage="1" showErrorMessage="1" sqref="J1" xr:uid="{00000000-0002-0000-0100-000000000000}">
      <formula1>OFFSET($K$6,,,COUNTA($K$6:$K$105))</formula1>
      <formula2>0</formula2>
    </dataValidation>
    <dataValidation type="list" allowBlank="1" showInputMessage="1" showErrorMessage="1" sqref="L1" xr:uid="{00000000-0002-0000-0100-000001000000}">
      <formula1>OFFSET($M$6,,,COUNTA($M$6:$M$105))</formula1>
      <formula2>0</formula2>
    </dataValidation>
  </dataValidations>
  <pageMargins left="0.7" right="0.7" top="0.75" bottom="0.75" header="0.511811023622047" footer="0.511811023622047"/>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D1:M1"/>
  <sheetViews>
    <sheetView showGridLines="0" zoomScaleNormal="100" workbookViewId="0">
      <pane ySplit="1" topLeftCell="A2" activePane="bottomLeft" state="frozen"/>
      <selection pane="bottomLeft" activeCell="C23" sqref="C23"/>
    </sheetView>
  </sheetViews>
  <sheetFormatPr baseColWidth="10" defaultColWidth="8.5" defaultRowHeight="14" x14ac:dyDescent="0.15"/>
  <cols>
    <col min="1" max="16384" width="8.5" style="9"/>
  </cols>
  <sheetData>
    <row r="1" spans="4:13" s="52" customFormat="1" ht="46.5" customHeight="1" x14ac:dyDescent="0.15">
      <c r="D1" s="72" t="s">
        <v>74</v>
      </c>
      <c r="E1" s="54"/>
      <c r="F1" s="54"/>
      <c r="G1" s="55"/>
      <c r="H1" s="55"/>
      <c r="I1" s="56"/>
      <c r="J1" s="57"/>
      <c r="K1" s="58"/>
      <c r="L1" s="59"/>
      <c r="M1" s="59"/>
    </row>
  </sheetData>
  <mergeCells count="1">
    <mergeCell ref="L1:M1"/>
  </mergeCells>
  <dataValidations count="2">
    <dataValidation type="list" allowBlank="1" showInputMessage="1" showErrorMessage="1" sqref="J1" xr:uid="{00000000-0002-0000-0200-000000000000}">
      <formula1>OFFSET($K$6,,,COUNTA($K$6:$K$105))</formula1>
      <formula2>0</formula2>
    </dataValidation>
    <dataValidation type="list" allowBlank="1" showInputMessage="1" showErrorMessage="1" sqref="L1" xr:uid="{00000000-0002-0000-0200-000001000000}">
      <formula1>OFFSET($M$6,,,COUNTA($M$6:$M$105))</formula1>
      <formula2>0</formula2>
    </dataValidation>
  </dataValidations>
  <pageMargins left="0.7" right="0.7" top="0.75" bottom="0.75" header="0.511811023622047" footer="0.511811023622047"/>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30</TotalTime>
  <Application>Microsoft Macintosh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Issue tracker</vt:lpstr>
      <vt:lpstr>Settings</vt:lpstr>
      <vt:lpstr>Disclaimer</vt:lpstr>
      <vt:lpstr>date_closed</vt:lpstr>
      <vt:lpstr>due_date</vt:lpstr>
      <vt:lpstr>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Jelena Samolovac</cp:lastModifiedBy>
  <cp:revision>1</cp:revision>
  <dcterms:created xsi:type="dcterms:W3CDTF">2006-09-16T00:00:00Z</dcterms:created>
  <dcterms:modified xsi:type="dcterms:W3CDTF">2026-07-01T09:37:23Z</dcterms:modified>
  <dc:language>en-US</dc:language>
</cp:coreProperties>
</file>